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表" sheetId="1" r:id="rId1"/>
  </sheets>
  <definedNames/>
  <calcPr fullCalcOnLoad="1"/>
</workbook>
</file>

<file path=xl/sharedStrings.xml><?xml version="1.0" encoding="utf-8"?>
<sst xmlns="http://schemas.openxmlformats.org/spreadsheetml/2006/main" count="397" uniqueCount="31">
  <si>
    <t>2022年三亚市卫生系统事业单位公开招聘工作人员资格初审合格并进入笔试人员名单</t>
  </si>
  <si>
    <t>序号</t>
  </si>
  <si>
    <t>报考号</t>
  </si>
  <si>
    <t>报考岗位</t>
  </si>
  <si>
    <t>姓名</t>
  </si>
  <si>
    <t>性别</t>
  </si>
  <si>
    <t>备注</t>
  </si>
  <si>
    <t>0101_公卫医师1</t>
  </si>
  <si>
    <t>身份证后三位数028</t>
  </si>
  <si>
    <t>0102_检验技师</t>
  </si>
  <si>
    <t>0201_网络维护员</t>
  </si>
  <si>
    <t>0202_临床执业医师1</t>
  </si>
  <si>
    <t>0204_公卫医师2</t>
  </si>
  <si>
    <t>0401_公卫医师5</t>
  </si>
  <si>
    <t>0501_公卫医师6</t>
  </si>
  <si>
    <t>0502_公卫医师7</t>
  </si>
  <si>
    <t>0601_公卫医师8</t>
  </si>
  <si>
    <t>0701_外科（普外、骨科）医师</t>
  </si>
  <si>
    <t>0702_检验师</t>
  </si>
  <si>
    <t>0704_妇产科医师</t>
  </si>
  <si>
    <t>0707_手术室护士</t>
  </si>
  <si>
    <t>0708_口腔医师</t>
  </si>
  <si>
    <t>身份证后三位数440</t>
  </si>
  <si>
    <t>0709_乡村医生（区属村用）</t>
  </si>
  <si>
    <t>0710_药剂师</t>
  </si>
  <si>
    <t>0711_中医师</t>
  </si>
  <si>
    <t>0712_内科医师</t>
  </si>
  <si>
    <t>0713_护士</t>
  </si>
  <si>
    <t>0714_儿科医师</t>
  </si>
  <si>
    <t>0715_全科医生</t>
  </si>
  <si>
    <t>0716_康复理疗医师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</si>
</sst>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0"/>
    </font>
    <font>
      <sz val="11"/>
      <name val="宋体"/>
      <family val="0"/>
    </font>
    <font>
      <b/>
      <sz val="18"/>
      <color indexed="8"/>
      <name val="宋体"/>
      <family val="0"/>
    </font>
    <font>
      <b/>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4" fillId="6"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7" borderId="2" applyNumberFormat="0" applyFont="0" applyAlignment="0" applyProtection="0"/>
    <xf numFmtId="0" fontId="24" fillId="8"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0" borderId="3" applyNumberFormat="0" applyFill="0" applyAlignment="0" applyProtection="0"/>
    <xf numFmtId="0" fontId="24" fillId="9" borderId="0" applyNumberFormat="0" applyBorder="0" applyAlignment="0" applyProtection="0"/>
    <xf numFmtId="0" fontId="27" fillId="0" borderId="4" applyNumberFormat="0" applyFill="0" applyAlignment="0" applyProtection="0"/>
    <xf numFmtId="0" fontId="24" fillId="10" borderId="0" applyNumberFormat="0" applyBorder="0" applyAlignment="0" applyProtection="0"/>
    <xf numFmtId="0" fontId="33" fillId="11" borderId="5" applyNumberFormat="0" applyAlignment="0" applyProtection="0"/>
    <xf numFmtId="0" fontId="34" fillId="11" borderId="1" applyNumberFormat="0" applyAlignment="0" applyProtection="0"/>
    <xf numFmtId="0" fontId="35" fillId="12" borderId="6" applyNumberFormat="0" applyAlignment="0" applyProtection="0"/>
    <xf numFmtId="0" fontId="0" fillId="13" borderId="0" applyNumberFormat="0" applyBorder="0" applyAlignment="0" applyProtection="0"/>
    <xf numFmtId="0" fontId="24" fillId="14" borderId="0" applyNumberFormat="0" applyBorder="0" applyAlignment="0" applyProtection="0"/>
    <xf numFmtId="0" fontId="36" fillId="0" borderId="7" applyNumberFormat="0" applyFill="0" applyAlignment="0" applyProtection="0"/>
    <xf numFmtId="0" fontId="37" fillId="0" borderId="8" applyNumberFormat="0" applyFill="0" applyAlignment="0" applyProtection="0"/>
    <xf numFmtId="0" fontId="38" fillId="15" borderId="0" applyNumberFormat="0" applyBorder="0" applyAlignment="0" applyProtection="0"/>
    <xf numFmtId="0" fontId="39" fillId="16" borderId="0" applyNumberFormat="0" applyBorder="0" applyAlignment="0" applyProtection="0"/>
    <xf numFmtId="0" fontId="0" fillId="17" borderId="0" applyNumberFormat="0" applyBorder="0" applyAlignment="0" applyProtection="0"/>
    <xf numFmtId="0" fontId="2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4" fillId="27" borderId="0" applyNumberFormat="0" applyBorder="0" applyAlignment="0" applyProtection="0"/>
    <xf numFmtId="0" fontId="0"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0" fillId="31" borderId="0" applyNumberFormat="0" applyBorder="0" applyAlignment="0" applyProtection="0"/>
    <xf numFmtId="0" fontId="24" fillId="32" borderId="0" applyNumberFormat="0" applyBorder="0" applyAlignment="0" applyProtection="0"/>
  </cellStyleXfs>
  <cellXfs count="9">
    <xf numFmtId="0" fontId="0"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40" fillId="0" borderId="0" xfId="0" applyFont="1" applyAlignment="1">
      <alignment horizontal="center" vertical="center" wrapText="1"/>
    </xf>
    <xf numFmtId="0" fontId="40" fillId="0" borderId="0" xfId="0" applyFont="1" applyAlignment="1">
      <alignment horizontal="center" vertical="center" wrapText="1"/>
    </xf>
    <xf numFmtId="0" fontId="37" fillId="0" borderId="9" xfId="0" applyFont="1" applyBorder="1" applyAlignment="1">
      <alignment horizontal="center" vertical="center"/>
    </xf>
    <xf numFmtId="0" fontId="37" fillId="0" borderId="9" xfId="0" applyFont="1" applyBorder="1" applyAlignment="1">
      <alignment horizontal="center" vertical="center" wrapText="1"/>
    </xf>
    <xf numFmtId="0" fontId="0" fillId="0" borderId="9" xfId="0" applyBorder="1" applyAlignment="1">
      <alignment horizontal="center" vertical="center"/>
    </xf>
    <xf numFmtId="0" fontId="0" fillId="0" borderId="9" xfId="0"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90"/>
  <sheetViews>
    <sheetView tabSelected="1" workbookViewId="0" topLeftCell="A1">
      <selection activeCell="L4" sqref="L4"/>
    </sheetView>
  </sheetViews>
  <sheetFormatPr defaultColWidth="9.00390625" defaultRowHeight="34.5" customHeight="1"/>
  <cols>
    <col min="1" max="1" width="5.140625" style="1" customWidth="1"/>
    <col min="2" max="2" width="32.28125" style="1" customWidth="1"/>
    <col min="3" max="3" width="28.8515625" style="1" customWidth="1"/>
    <col min="4" max="4" width="23.140625" style="2" customWidth="1"/>
    <col min="5" max="5" width="18.7109375" style="1" customWidth="1"/>
    <col min="6" max="6" width="18.421875" style="1" customWidth="1"/>
    <col min="7" max="16384" width="9.00390625" style="1" customWidth="1"/>
  </cols>
  <sheetData>
    <row r="1" spans="1:6" ht="39" customHeight="1">
      <c r="A1" s="3" t="s">
        <v>0</v>
      </c>
      <c r="B1" s="4"/>
      <c r="C1" s="4"/>
      <c r="D1" s="4"/>
      <c r="E1" s="4"/>
      <c r="F1" s="4"/>
    </row>
    <row r="2" spans="1:6" ht="34.5" customHeight="1">
      <c r="A2" s="5" t="s">
        <v>1</v>
      </c>
      <c r="B2" s="5" t="s">
        <v>2</v>
      </c>
      <c r="C2" s="5" t="s">
        <v>3</v>
      </c>
      <c r="D2" s="6" t="s">
        <v>4</v>
      </c>
      <c r="E2" s="5" t="s">
        <v>5</v>
      </c>
      <c r="F2" s="5" t="s">
        <v>6</v>
      </c>
    </row>
    <row r="3" spans="1:6" ht="34.5" customHeight="1">
      <c r="A3" s="7">
        <v>1</v>
      </c>
      <c r="B3" s="7" t="str">
        <f>"408320221216091124189559"</f>
        <v>408320221216091124189559</v>
      </c>
      <c r="C3" s="7" t="s">
        <v>7</v>
      </c>
      <c r="D3" s="8" t="str">
        <f>"李旭艳"</f>
        <v>李旭艳</v>
      </c>
      <c r="E3" s="7" t="str">
        <f>"女"</f>
        <v>女</v>
      </c>
      <c r="F3" s="7"/>
    </row>
    <row r="4" spans="1:6" ht="34.5" customHeight="1">
      <c r="A4" s="7">
        <v>2</v>
      </c>
      <c r="B4" s="7" t="str">
        <f>"408320221216091738189561"</f>
        <v>408320221216091738189561</v>
      </c>
      <c r="C4" s="7" t="s">
        <v>7</v>
      </c>
      <c r="D4" s="8" t="str">
        <f>"陈天舒"</f>
        <v>陈天舒</v>
      </c>
      <c r="E4" s="7" t="str">
        <f>"女"</f>
        <v>女</v>
      </c>
      <c r="F4" s="7"/>
    </row>
    <row r="5" spans="1:6" ht="34.5" customHeight="1">
      <c r="A5" s="7">
        <v>3</v>
      </c>
      <c r="B5" s="7" t="str">
        <f>"408320221216134108189615"</f>
        <v>408320221216134108189615</v>
      </c>
      <c r="C5" s="7" t="s">
        <v>7</v>
      </c>
      <c r="D5" s="8" t="str">
        <f>"胡泽妮"</f>
        <v>胡泽妮</v>
      </c>
      <c r="E5" s="7" t="str">
        <f>"女"</f>
        <v>女</v>
      </c>
      <c r="F5" s="7"/>
    </row>
    <row r="6" spans="1:6" ht="34.5" customHeight="1">
      <c r="A6" s="7">
        <v>4</v>
      </c>
      <c r="B6" s="7" t="str">
        <f>"408320221216220718189689"</f>
        <v>408320221216220718189689</v>
      </c>
      <c r="C6" s="7" t="s">
        <v>7</v>
      </c>
      <c r="D6" s="8" t="str">
        <f>"邹艳"</f>
        <v>邹艳</v>
      </c>
      <c r="E6" s="7" t="str">
        <f>"女"</f>
        <v>女</v>
      </c>
      <c r="F6" s="7"/>
    </row>
    <row r="7" spans="1:6" ht="34.5" customHeight="1">
      <c r="A7" s="7">
        <v>5</v>
      </c>
      <c r="B7" s="7" t="str">
        <f>"408320221218205640189794"</f>
        <v>408320221218205640189794</v>
      </c>
      <c r="C7" s="7" t="s">
        <v>7</v>
      </c>
      <c r="D7" s="8" t="str">
        <f>"陈霞"</f>
        <v>陈霞</v>
      </c>
      <c r="E7" s="7" t="str">
        <f>"女"</f>
        <v>女</v>
      </c>
      <c r="F7" s="7" t="s">
        <v>8</v>
      </c>
    </row>
    <row r="8" spans="1:6" ht="34.5" customHeight="1">
      <c r="A8" s="7">
        <v>6</v>
      </c>
      <c r="B8" s="7" t="str">
        <f>"408320221219112243189823"</f>
        <v>408320221219112243189823</v>
      </c>
      <c r="C8" s="7" t="s">
        <v>7</v>
      </c>
      <c r="D8" s="8" t="str">
        <f>"闫明日"</f>
        <v>闫明日</v>
      </c>
      <c r="E8" s="7" t="str">
        <f>"男"</f>
        <v>男</v>
      </c>
      <c r="F8" s="7"/>
    </row>
    <row r="9" spans="1:6" ht="34.5" customHeight="1">
      <c r="A9" s="7">
        <v>7</v>
      </c>
      <c r="B9" s="7" t="str">
        <f>"408320221219162932189846"</f>
        <v>408320221219162932189846</v>
      </c>
      <c r="C9" s="7" t="s">
        <v>7</v>
      </c>
      <c r="D9" s="8" t="str">
        <f>"王昱单"</f>
        <v>王昱单</v>
      </c>
      <c r="E9" s="7" t="str">
        <f>"女"</f>
        <v>女</v>
      </c>
      <c r="F9" s="7"/>
    </row>
    <row r="10" spans="1:6" ht="34.5" customHeight="1">
      <c r="A10" s="7">
        <v>8</v>
      </c>
      <c r="B10" s="7" t="str">
        <f>"408320221221091636189924"</f>
        <v>408320221221091636189924</v>
      </c>
      <c r="C10" s="7" t="s">
        <v>7</v>
      </c>
      <c r="D10" s="8" t="str">
        <f>"温馨"</f>
        <v>温馨</v>
      </c>
      <c r="E10" s="7" t="str">
        <f>"女"</f>
        <v>女</v>
      </c>
      <c r="F10" s="7"/>
    </row>
    <row r="11" spans="1:6" ht="34.5" customHeight="1">
      <c r="A11" s="7">
        <v>9</v>
      </c>
      <c r="B11" s="7" t="str">
        <f>"408320221222154310189981"</f>
        <v>408320221222154310189981</v>
      </c>
      <c r="C11" s="7" t="s">
        <v>7</v>
      </c>
      <c r="D11" s="8" t="str">
        <f>"朱小南"</f>
        <v>朱小南</v>
      </c>
      <c r="E11" s="7" t="str">
        <f>"女"</f>
        <v>女</v>
      </c>
      <c r="F11" s="7"/>
    </row>
    <row r="12" spans="1:6" ht="34.5" customHeight="1">
      <c r="A12" s="7">
        <v>10</v>
      </c>
      <c r="B12" s="7" t="str">
        <f>"408320221224151608190041"</f>
        <v>408320221224151608190041</v>
      </c>
      <c r="C12" s="7" t="s">
        <v>7</v>
      </c>
      <c r="D12" s="8" t="str">
        <f>"陈元宾"</f>
        <v>陈元宾</v>
      </c>
      <c r="E12" s="7" t="str">
        <f>"男"</f>
        <v>男</v>
      </c>
      <c r="F12" s="7"/>
    </row>
    <row r="13" spans="1:6" ht="34.5" customHeight="1">
      <c r="A13" s="7">
        <v>11</v>
      </c>
      <c r="B13" s="7" t="str">
        <f>"408320221216131611189614"</f>
        <v>408320221216131611189614</v>
      </c>
      <c r="C13" s="7" t="s">
        <v>9</v>
      </c>
      <c r="D13" s="8" t="str">
        <f>"寇芳芳"</f>
        <v>寇芳芳</v>
      </c>
      <c r="E13" s="7" t="str">
        <f>"女"</f>
        <v>女</v>
      </c>
      <c r="F13" s="7"/>
    </row>
    <row r="14" spans="1:6" ht="34.5" customHeight="1">
      <c r="A14" s="7">
        <v>12</v>
      </c>
      <c r="B14" s="7" t="str">
        <f>"408320221217101101189711"</f>
        <v>408320221217101101189711</v>
      </c>
      <c r="C14" s="7" t="s">
        <v>9</v>
      </c>
      <c r="D14" s="8" t="str">
        <f>"王岩"</f>
        <v>王岩</v>
      </c>
      <c r="E14" s="7" t="str">
        <f>"男"</f>
        <v>男</v>
      </c>
      <c r="F14" s="7"/>
    </row>
    <row r="15" spans="1:6" ht="34.5" customHeight="1">
      <c r="A15" s="7">
        <v>13</v>
      </c>
      <c r="B15" s="7" t="str">
        <f>"408320221218133901189775"</f>
        <v>408320221218133901189775</v>
      </c>
      <c r="C15" s="7" t="s">
        <v>9</v>
      </c>
      <c r="D15" s="8" t="str">
        <f>"麦贤北"</f>
        <v>麦贤北</v>
      </c>
      <c r="E15" s="7" t="str">
        <f>"男"</f>
        <v>男</v>
      </c>
      <c r="F15" s="7"/>
    </row>
    <row r="16" spans="1:6" ht="34.5" customHeight="1">
      <c r="A16" s="7">
        <v>14</v>
      </c>
      <c r="B16" s="7" t="str">
        <f>"408320221218154735189779"</f>
        <v>408320221218154735189779</v>
      </c>
      <c r="C16" s="7" t="s">
        <v>9</v>
      </c>
      <c r="D16" s="8" t="str">
        <f>"洪冠多"</f>
        <v>洪冠多</v>
      </c>
      <c r="E16" s="7" t="str">
        <f>"男"</f>
        <v>男</v>
      </c>
      <c r="F16" s="7"/>
    </row>
    <row r="17" spans="1:6" ht="34.5" customHeight="1">
      <c r="A17" s="7">
        <v>15</v>
      </c>
      <c r="B17" s="7" t="str">
        <f>"408320221219085901189812"</f>
        <v>408320221219085901189812</v>
      </c>
      <c r="C17" s="7" t="s">
        <v>9</v>
      </c>
      <c r="D17" s="8" t="str">
        <f>"周碧华"</f>
        <v>周碧华</v>
      </c>
      <c r="E17" s="7" t="str">
        <f>"女"</f>
        <v>女</v>
      </c>
      <c r="F17" s="7"/>
    </row>
    <row r="18" spans="1:6" ht="34.5" customHeight="1">
      <c r="A18" s="7">
        <v>16</v>
      </c>
      <c r="B18" s="7" t="str">
        <f>"408320221219143057189837"</f>
        <v>408320221219143057189837</v>
      </c>
      <c r="C18" s="7" t="s">
        <v>9</v>
      </c>
      <c r="D18" s="8" t="str">
        <f>"孙业琼"</f>
        <v>孙业琼</v>
      </c>
      <c r="E18" s="7" t="str">
        <f>"女"</f>
        <v>女</v>
      </c>
      <c r="F18" s="7"/>
    </row>
    <row r="19" spans="1:6" ht="34.5" customHeight="1">
      <c r="A19" s="7">
        <v>17</v>
      </c>
      <c r="B19" s="7" t="str">
        <f>"408320221219174536189851"</f>
        <v>408320221219174536189851</v>
      </c>
      <c r="C19" s="7" t="s">
        <v>9</v>
      </c>
      <c r="D19" s="8" t="str">
        <f>"周岳"</f>
        <v>周岳</v>
      </c>
      <c r="E19" s="7" t="str">
        <f>"男"</f>
        <v>男</v>
      </c>
      <c r="F19" s="7"/>
    </row>
    <row r="20" spans="1:6" ht="34.5" customHeight="1">
      <c r="A20" s="7">
        <v>18</v>
      </c>
      <c r="B20" s="7" t="str">
        <f>"408320221220102026189879"</f>
        <v>408320221220102026189879</v>
      </c>
      <c r="C20" s="7" t="s">
        <v>9</v>
      </c>
      <c r="D20" s="8" t="str">
        <f>"吴多智"</f>
        <v>吴多智</v>
      </c>
      <c r="E20" s="7" t="str">
        <f>"男"</f>
        <v>男</v>
      </c>
      <c r="F20" s="7"/>
    </row>
    <row r="21" spans="1:6" ht="34.5" customHeight="1">
      <c r="A21" s="7">
        <v>19</v>
      </c>
      <c r="B21" s="7" t="str">
        <f>"408320221220151154189890"</f>
        <v>408320221220151154189890</v>
      </c>
      <c r="C21" s="7" t="s">
        <v>9</v>
      </c>
      <c r="D21" s="8" t="str">
        <f>"常耀"</f>
        <v>常耀</v>
      </c>
      <c r="E21" s="7" t="str">
        <f aca="true" t="shared" si="0" ref="E21:E26">"女"</f>
        <v>女</v>
      </c>
      <c r="F21" s="7"/>
    </row>
    <row r="22" spans="1:6" ht="34.5" customHeight="1">
      <c r="A22" s="7">
        <v>20</v>
      </c>
      <c r="B22" s="7" t="str">
        <f>"408320221220225748189917"</f>
        <v>408320221220225748189917</v>
      </c>
      <c r="C22" s="7" t="s">
        <v>9</v>
      </c>
      <c r="D22" s="8" t="str">
        <f>"卢涵"</f>
        <v>卢涵</v>
      </c>
      <c r="E22" s="7" t="str">
        <f t="shared" si="0"/>
        <v>女</v>
      </c>
      <c r="F22" s="7"/>
    </row>
    <row r="23" spans="1:6" ht="34.5" customHeight="1">
      <c r="A23" s="7">
        <v>21</v>
      </c>
      <c r="B23" s="7" t="str">
        <f>"408320221221194740189954"</f>
        <v>408320221221194740189954</v>
      </c>
      <c r="C23" s="7" t="s">
        <v>9</v>
      </c>
      <c r="D23" s="8" t="str">
        <f>"林晓燕"</f>
        <v>林晓燕</v>
      </c>
      <c r="E23" s="7" t="str">
        <f t="shared" si="0"/>
        <v>女</v>
      </c>
      <c r="F23" s="7"/>
    </row>
    <row r="24" spans="1:6" ht="34.5" customHeight="1">
      <c r="A24" s="7">
        <v>22</v>
      </c>
      <c r="B24" s="7" t="str">
        <f>"408320221223093158190006"</f>
        <v>408320221223093158190006</v>
      </c>
      <c r="C24" s="7" t="s">
        <v>9</v>
      </c>
      <c r="D24" s="8" t="str">
        <f>"秦冰冰"</f>
        <v>秦冰冰</v>
      </c>
      <c r="E24" s="7" t="str">
        <f t="shared" si="0"/>
        <v>女</v>
      </c>
      <c r="F24" s="7"/>
    </row>
    <row r="25" spans="1:6" ht="34.5" customHeight="1">
      <c r="A25" s="7">
        <v>23</v>
      </c>
      <c r="B25" s="7" t="str">
        <f>"408320221223170027190019"</f>
        <v>408320221223170027190019</v>
      </c>
      <c r="C25" s="7" t="s">
        <v>9</v>
      </c>
      <c r="D25" s="8" t="str">
        <f>"陈丽春"</f>
        <v>陈丽春</v>
      </c>
      <c r="E25" s="7" t="str">
        <f t="shared" si="0"/>
        <v>女</v>
      </c>
      <c r="F25" s="7"/>
    </row>
    <row r="26" spans="1:6" ht="34.5" customHeight="1">
      <c r="A26" s="7">
        <v>24</v>
      </c>
      <c r="B26" s="7" t="str">
        <f>"408320221224202310190046"</f>
        <v>408320221224202310190046</v>
      </c>
      <c r="C26" s="7" t="s">
        <v>9</v>
      </c>
      <c r="D26" s="8" t="str">
        <f>"高克燕"</f>
        <v>高克燕</v>
      </c>
      <c r="E26" s="7" t="str">
        <f t="shared" si="0"/>
        <v>女</v>
      </c>
      <c r="F26" s="7"/>
    </row>
    <row r="27" spans="1:6" ht="34.5" customHeight="1">
      <c r="A27" s="7">
        <v>25</v>
      </c>
      <c r="B27" s="7" t="str">
        <f>"408320221225145153190055"</f>
        <v>408320221225145153190055</v>
      </c>
      <c r="C27" s="7" t="s">
        <v>9</v>
      </c>
      <c r="D27" s="8" t="str">
        <f>"王槐世"</f>
        <v>王槐世</v>
      </c>
      <c r="E27" s="7" t="str">
        <f>"男"</f>
        <v>男</v>
      </c>
      <c r="F27" s="7"/>
    </row>
    <row r="28" spans="1:6" ht="34.5" customHeight="1">
      <c r="A28" s="7">
        <v>26</v>
      </c>
      <c r="B28" s="7" t="str">
        <f>"408320221225193039190058"</f>
        <v>408320221225193039190058</v>
      </c>
      <c r="C28" s="7" t="s">
        <v>9</v>
      </c>
      <c r="D28" s="8" t="str">
        <f>"薛慧"</f>
        <v>薛慧</v>
      </c>
      <c r="E28" s="7" t="str">
        <f>"女"</f>
        <v>女</v>
      </c>
      <c r="F28" s="7"/>
    </row>
    <row r="29" spans="1:6" ht="34.5" customHeight="1">
      <c r="A29" s="7">
        <v>27</v>
      </c>
      <c r="B29" s="7" t="str">
        <f>"408320221225212503190064"</f>
        <v>408320221225212503190064</v>
      </c>
      <c r="C29" s="7" t="s">
        <v>9</v>
      </c>
      <c r="D29" s="8" t="str">
        <f>"吴源香"</f>
        <v>吴源香</v>
      </c>
      <c r="E29" s="7" t="str">
        <f>"女"</f>
        <v>女</v>
      </c>
      <c r="F29" s="7"/>
    </row>
    <row r="30" spans="1:6" ht="34.5" customHeight="1">
      <c r="A30" s="7">
        <v>28</v>
      </c>
      <c r="B30" s="7" t="str">
        <f>"408320221225235251190068"</f>
        <v>408320221225235251190068</v>
      </c>
      <c r="C30" s="7" t="s">
        <v>9</v>
      </c>
      <c r="D30" s="8" t="str">
        <f>"罗珣珣"</f>
        <v>罗珣珣</v>
      </c>
      <c r="E30" s="7" t="str">
        <f>"女"</f>
        <v>女</v>
      </c>
      <c r="F30" s="7"/>
    </row>
    <row r="31" spans="1:6" ht="34.5" customHeight="1">
      <c r="A31" s="7">
        <v>29</v>
      </c>
      <c r="B31" s="7" t="str">
        <f>"408320221227000717190097"</f>
        <v>408320221227000717190097</v>
      </c>
      <c r="C31" s="7" t="s">
        <v>9</v>
      </c>
      <c r="D31" s="8" t="str">
        <f>"肖祚誉"</f>
        <v>肖祚誉</v>
      </c>
      <c r="E31" s="7" t="str">
        <f>"男"</f>
        <v>男</v>
      </c>
      <c r="F31" s="7"/>
    </row>
    <row r="32" spans="1:6" ht="34.5" customHeight="1">
      <c r="A32" s="7">
        <v>30</v>
      </c>
      <c r="B32" s="7" t="str">
        <f>"408320221227211102190131"</f>
        <v>408320221227211102190131</v>
      </c>
      <c r="C32" s="7" t="s">
        <v>9</v>
      </c>
      <c r="D32" s="8" t="str">
        <f>"文雯"</f>
        <v>文雯</v>
      </c>
      <c r="E32" s="7" t="str">
        <f>"女"</f>
        <v>女</v>
      </c>
      <c r="F32" s="7"/>
    </row>
    <row r="33" spans="1:6" ht="34.5" customHeight="1">
      <c r="A33" s="7">
        <v>31</v>
      </c>
      <c r="B33" s="7" t="str">
        <f>"408320221228094603190139"</f>
        <v>408320221228094603190139</v>
      </c>
      <c r="C33" s="7" t="s">
        <v>9</v>
      </c>
      <c r="D33" s="8" t="str">
        <f>"颜礼娜"</f>
        <v>颜礼娜</v>
      </c>
      <c r="E33" s="7" t="str">
        <f>"女"</f>
        <v>女</v>
      </c>
      <c r="F33" s="7"/>
    </row>
    <row r="34" spans="1:6" ht="34.5" customHeight="1">
      <c r="A34" s="7">
        <v>32</v>
      </c>
      <c r="B34" s="7" t="str">
        <f>"408320221228194446190166"</f>
        <v>408320221228194446190166</v>
      </c>
      <c r="C34" s="7" t="s">
        <v>9</v>
      </c>
      <c r="D34" s="8" t="str">
        <f>"曾小洪"</f>
        <v>曾小洪</v>
      </c>
      <c r="E34" s="7" t="str">
        <f>"男"</f>
        <v>男</v>
      </c>
      <c r="F34" s="7"/>
    </row>
    <row r="35" spans="1:6" ht="34.5" customHeight="1">
      <c r="A35" s="7">
        <v>33</v>
      </c>
      <c r="B35" s="7" t="str">
        <f>"408320221216090532189558"</f>
        <v>408320221216090532189558</v>
      </c>
      <c r="C35" s="7" t="s">
        <v>10</v>
      </c>
      <c r="D35" s="8" t="str">
        <f>"黄宣皓"</f>
        <v>黄宣皓</v>
      </c>
      <c r="E35" s="7" t="str">
        <f>"男"</f>
        <v>男</v>
      </c>
      <c r="F35" s="7"/>
    </row>
    <row r="36" spans="1:6" ht="34.5" customHeight="1">
      <c r="A36" s="7">
        <v>34</v>
      </c>
      <c r="B36" s="7" t="str">
        <f>"408320221216091150189560"</f>
        <v>408320221216091150189560</v>
      </c>
      <c r="C36" s="7" t="s">
        <v>10</v>
      </c>
      <c r="D36" s="8" t="str">
        <f>"李多"</f>
        <v>李多</v>
      </c>
      <c r="E36" s="7" t="str">
        <f>"男"</f>
        <v>男</v>
      </c>
      <c r="F36" s="7"/>
    </row>
    <row r="37" spans="1:6" ht="34.5" customHeight="1">
      <c r="A37" s="7">
        <v>35</v>
      </c>
      <c r="B37" s="7" t="str">
        <f>"408320221216092630189564"</f>
        <v>408320221216092630189564</v>
      </c>
      <c r="C37" s="7" t="s">
        <v>10</v>
      </c>
      <c r="D37" s="8" t="str">
        <f>"陈太鹏"</f>
        <v>陈太鹏</v>
      </c>
      <c r="E37" s="7" t="str">
        <f>"男"</f>
        <v>男</v>
      </c>
      <c r="F37" s="7"/>
    </row>
    <row r="38" spans="1:6" ht="34.5" customHeight="1">
      <c r="A38" s="7">
        <v>36</v>
      </c>
      <c r="B38" s="7" t="str">
        <f>"408320221216120731189603"</f>
        <v>408320221216120731189603</v>
      </c>
      <c r="C38" s="7" t="s">
        <v>10</v>
      </c>
      <c r="D38" s="8" t="str">
        <f>"李莎莎"</f>
        <v>李莎莎</v>
      </c>
      <c r="E38" s="7" t="str">
        <f>"女"</f>
        <v>女</v>
      </c>
      <c r="F38" s="7"/>
    </row>
    <row r="39" spans="1:6" ht="34.5" customHeight="1">
      <c r="A39" s="7">
        <v>37</v>
      </c>
      <c r="B39" s="7" t="str">
        <f>"408320221216144205189617"</f>
        <v>408320221216144205189617</v>
      </c>
      <c r="C39" s="7" t="s">
        <v>10</v>
      </c>
      <c r="D39" s="8" t="str">
        <f>" 何强"</f>
        <v> 何强</v>
      </c>
      <c r="E39" s="7" t="str">
        <f aca="true" t="shared" si="1" ref="E39:E53">"男"</f>
        <v>男</v>
      </c>
      <c r="F39" s="7"/>
    </row>
    <row r="40" spans="1:6" ht="34.5" customHeight="1">
      <c r="A40" s="7">
        <v>38</v>
      </c>
      <c r="B40" s="7" t="str">
        <f>"408320221216152626189628"</f>
        <v>408320221216152626189628</v>
      </c>
      <c r="C40" s="7" t="s">
        <v>10</v>
      </c>
      <c r="D40" s="8" t="str">
        <f>"王国理"</f>
        <v>王国理</v>
      </c>
      <c r="E40" s="7" t="str">
        <f t="shared" si="1"/>
        <v>男</v>
      </c>
      <c r="F40" s="7"/>
    </row>
    <row r="41" spans="1:6" ht="34.5" customHeight="1">
      <c r="A41" s="7">
        <v>39</v>
      </c>
      <c r="B41" s="7" t="str">
        <f>"408320221216155537189637"</f>
        <v>408320221216155537189637</v>
      </c>
      <c r="C41" s="7" t="s">
        <v>10</v>
      </c>
      <c r="D41" s="8" t="str">
        <f>"赵宗颂"</f>
        <v>赵宗颂</v>
      </c>
      <c r="E41" s="7" t="str">
        <f t="shared" si="1"/>
        <v>男</v>
      </c>
      <c r="F41" s="7"/>
    </row>
    <row r="42" spans="1:6" ht="34.5" customHeight="1">
      <c r="A42" s="7">
        <v>40</v>
      </c>
      <c r="B42" s="7" t="str">
        <f>"408320221216224335189694"</f>
        <v>408320221216224335189694</v>
      </c>
      <c r="C42" s="7" t="s">
        <v>10</v>
      </c>
      <c r="D42" s="8" t="str">
        <f>"黎瑞龙"</f>
        <v>黎瑞龙</v>
      </c>
      <c r="E42" s="7" t="str">
        <f t="shared" si="1"/>
        <v>男</v>
      </c>
      <c r="F42" s="7"/>
    </row>
    <row r="43" spans="1:6" ht="34.5" customHeight="1">
      <c r="A43" s="7">
        <v>41</v>
      </c>
      <c r="B43" s="7" t="str">
        <f>"408320221217105930189714"</f>
        <v>408320221217105930189714</v>
      </c>
      <c r="C43" s="7" t="s">
        <v>10</v>
      </c>
      <c r="D43" s="8" t="str">
        <f>"陈华伟"</f>
        <v>陈华伟</v>
      </c>
      <c r="E43" s="7" t="str">
        <f t="shared" si="1"/>
        <v>男</v>
      </c>
      <c r="F43" s="7"/>
    </row>
    <row r="44" spans="1:6" ht="34.5" customHeight="1">
      <c r="A44" s="7">
        <v>42</v>
      </c>
      <c r="B44" s="7" t="str">
        <f>"408320221217110417189715"</f>
        <v>408320221217110417189715</v>
      </c>
      <c r="C44" s="7" t="s">
        <v>10</v>
      </c>
      <c r="D44" s="8" t="str">
        <f>"王浩"</f>
        <v>王浩</v>
      </c>
      <c r="E44" s="7" t="str">
        <f t="shared" si="1"/>
        <v>男</v>
      </c>
      <c r="F44" s="7"/>
    </row>
    <row r="45" spans="1:6" ht="34.5" customHeight="1">
      <c r="A45" s="7">
        <v>43</v>
      </c>
      <c r="B45" s="7" t="str">
        <f>"408320221217131948189720"</f>
        <v>408320221217131948189720</v>
      </c>
      <c r="C45" s="7" t="s">
        <v>10</v>
      </c>
      <c r="D45" s="8" t="str">
        <f>"符华泽"</f>
        <v>符华泽</v>
      </c>
      <c r="E45" s="7" t="str">
        <f t="shared" si="1"/>
        <v>男</v>
      </c>
      <c r="F45" s="7"/>
    </row>
    <row r="46" spans="1:6" ht="34.5" customHeight="1">
      <c r="A46" s="7">
        <v>44</v>
      </c>
      <c r="B46" s="7" t="str">
        <f>"408320221217205411189748"</f>
        <v>408320221217205411189748</v>
      </c>
      <c r="C46" s="7" t="s">
        <v>10</v>
      </c>
      <c r="D46" s="8" t="str">
        <f>"余少华"</f>
        <v>余少华</v>
      </c>
      <c r="E46" s="7" t="str">
        <f t="shared" si="1"/>
        <v>男</v>
      </c>
      <c r="F46" s="7"/>
    </row>
    <row r="47" spans="1:6" ht="34.5" customHeight="1">
      <c r="A47" s="7">
        <v>45</v>
      </c>
      <c r="B47" s="7" t="str">
        <f>"408320221218164409189781"</f>
        <v>408320221218164409189781</v>
      </c>
      <c r="C47" s="7" t="s">
        <v>10</v>
      </c>
      <c r="D47" s="8" t="str">
        <f>"郑万仁"</f>
        <v>郑万仁</v>
      </c>
      <c r="E47" s="7" t="str">
        <f t="shared" si="1"/>
        <v>男</v>
      </c>
      <c r="F47" s="7"/>
    </row>
    <row r="48" spans="1:6" ht="34.5" customHeight="1">
      <c r="A48" s="7">
        <v>46</v>
      </c>
      <c r="B48" s="7" t="str">
        <f>"408320221218171957189786"</f>
        <v>408320221218171957189786</v>
      </c>
      <c r="C48" s="7" t="s">
        <v>10</v>
      </c>
      <c r="D48" s="8" t="str">
        <f>"王涛"</f>
        <v>王涛</v>
      </c>
      <c r="E48" s="7" t="str">
        <f t="shared" si="1"/>
        <v>男</v>
      </c>
      <c r="F48" s="7"/>
    </row>
    <row r="49" spans="1:6" ht="34.5" customHeight="1">
      <c r="A49" s="7">
        <v>47</v>
      </c>
      <c r="B49" s="7" t="str">
        <f>"408320221218173249189787"</f>
        <v>408320221218173249189787</v>
      </c>
      <c r="C49" s="7" t="s">
        <v>10</v>
      </c>
      <c r="D49" s="8" t="str">
        <f>"吴易澄"</f>
        <v>吴易澄</v>
      </c>
      <c r="E49" s="7" t="str">
        <f t="shared" si="1"/>
        <v>男</v>
      </c>
      <c r="F49" s="7"/>
    </row>
    <row r="50" spans="1:6" ht="34.5" customHeight="1">
      <c r="A50" s="7">
        <v>48</v>
      </c>
      <c r="B50" s="7" t="str">
        <f>"408320221219090742189813"</f>
        <v>408320221219090742189813</v>
      </c>
      <c r="C50" s="7" t="s">
        <v>10</v>
      </c>
      <c r="D50" s="8" t="str">
        <f>"黄当"</f>
        <v>黄当</v>
      </c>
      <c r="E50" s="7" t="str">
        <f t="shared" si="1"/>
        <v>男</v>
      </c>
      <c r="F50" s="7"/>
    </row>
    <row r="51" spans="1:6" ht="34.5" customHeight="1">
      <c r="A51" s="7">
        <v>49</v>
      </c>
      <c r="B51" s="7" t="str">
        <f>"408320221219120951189825"</f>
        <v>408320221219120951189825</v>
      </c>
      <c r="C51" s="7" t="s">
        <v>10</v>
      </c>
      <c r="D51" s="8" t="str">
        <f>"蒲康正"</f>
        <v>蒲康正</v>
      </c>
      <c r="E51" s="7" t="str">
        <f t="shared" si="1"/>
        <v>男</v>
      </c>
      <c r="F51" s="7"/>
    </row>
    <row r="52" spans="1:6" ht="34.5" customHeight="1">
      <c r="A52" s="7">
        <v>50</v>
      </c>
      <c r="B52" s="7" t="str">
        <f>"408320221219122951189826"</f>
        <v>408320221219122951189826</v>
      </c>
      <c r="C52" s="7" t="s">
        <v>10</v>
      </c>
      <c r="D52" s="8" t="str">
        <f>"王昭璋"</f>
        <v>王昭璋</v>
      </c>
      <c r="E52" s="7" t="str">
        <f t="shared" si="1"/>
        <v>男</v>
      </c>
      <c r="F52" s="7"/>
    </row>
    <row r="53" spans="1:6" ht="34.5" customHeight="1">
      <c r="A53" s="7">
        <v>51</v>
      </c>
      <c r="B53" s="7" t="str">
        <f>"408320221219125508189829"</f>
        <v>408320221219125508189829</v>
      </c>
      <c r="C53" s="7" t="s">
        <v>10</v>
      </c>
      <c r="D53" s="8" t="str">
        <f>"林斯彬"</f>
        <v>林斯彬</v>
      </c>
      <c r="E53" s="7" t="str">
        <f t="shared" si="1"/>
        <v>男</v>
      </c>
      <c r="F53" s="7"/>
    </row>
    <row r="54" spans="1:6" ht="34.5" customHeight="1">
      <c r="A54" s="7">
        <v>52</v>
      </c>
      <c r="B54" s="7" t="str">
        <f>"408320221219220913189868"</f>
        <v>408320221219220913189868</v>
      </c>
      <c r="C54" s="7" t="s">
        <v>10</v>
      </c>
      <c r="D54" s="8" t="str">
        <f>"李燕娣"</f>
        <v>李燕娣</v>
      </c>
      <c r="E54" s="7" t="str">
        <f>"女"</f>
        <v>女</v>
      </c>
      <c r="F54" s="7"/>
    </row>
    <row r="55" spans="1:6" ht="34.5" customHeight="1">
      <c r="A55" s="7">
        <v>53</v>
      </c>
      <c r="B55" s="7" t="str">
        <f>"408320221220115726189886"</f>
        <v>408320221220115726189886</v>
      </c>
      <c r="C55" s="7" t="s">
        <v>10</v>
      </c>
      <c r="D55" s="8" t="str">
        <f>"符气健"</f>
        <v>符气健</v>
      </c>
      <c r="E55" s="7" t="str">
        <f aca="true" t="shared" si="2" ref="E55:E67">"男"</f>
        <v>男</v>
      </c>
      <c r="F55" s="7"/>
    </row>
    <row r="56" spans="1:6" ht="34.5" customHeight="1">
      <c r="A56" s="7">
        <v>54</v>
      </c>
      <c r="B56" s="7" t="str">
        <f>"408320221220233510189919"</f>
        <v>408320221220233510189919</v>
      </c>
      <c r="C56" s="7" t="s">
        <v>10</v>
      </c>
      <c r="D56" s="8" t="str">
        <f>"何长轩"</f>
        <v>何长轩</v>
      </c>
      <c r="E56" s="7" t="str">
        <f t="shared" si="2"/>
        <v>男</v>
      </c>
      <c r="F56" s="7"/>
    </row>
    <row r="57" spans="1:6" ht="34.5" customHeight="1">
      <c r="A57" s="7">
        <v>55</v>
      </c>
      <c r="B57" s="7" t="str">
        <f>"408320221221004107189920"</f>
        <v>408320221221004107189920</v>
      </c>
      <c r="C57" s="7" t="s">
        <v>10</v>
      </c>
      <c r="D57" s="8" t="str">
        <f>"黄光临"</f>
        <v>黄光临</v>
      </c>
      <c r="E57" s="7" t="str">
        <f t="shared" si="2"/>
        <v>男</v>
      </c>
      <c r="F57" s="7"/>
    </row>
    <row r="58" spans="1:6" ht="34.5" customHeight="1">
      <c r="A58" s="7">
        <v>56</v>
      </c>
      <c r="B58" s="7" t="str">
        <f>"408320221221082200189922"</f>
        <v>408320221221082200189922</v>
      </c>
      <c r="C58" s="7" t="s">
        <v>10</v>
      </c>
      <c r="D58" s="8" t="str">
        <f>"翁家铭"</f>
        <v>翁家铭</v>
      </c>
      <c r="E58" s="7" t="str">
        <f t="shared" si="2"/>
        <v>男</v>
      </c>
      <c r="F58" s="7"/>
    </row>
    <row r="59" spans="1:6" ht="34.5" customHeight="1">
      <c r="A59" s="7">
        <v>57</v>
      </c>
      <c r="B59" s="7" t="str">
        <f>"408320221221142803189938"</f>
        <v>408320221221142803189938</v>
      </c>
      <c r="C59" s="7" t="s">
        <v>10</v>
      </c>
      <c r="D59" s="8" t="str">
        <f>"王国威"</f>
        <v>王国威</v>
      </c>
      <c r="E59" s="7" t="str">
        <f t="shared" si="2"/>
        <v>男</v>
      </c>
      <c r="F59" s="7"/>
    </row>
    <row r="60" spans="1:6" ht="34.5" customHeight="1">
      <c r="A60" s="7">
        <v>58</v>
      </c>
      <c r="B60" s="7" t="str">
        <f>"408320221221160803189945"</f>
        <v>408320221221160803189945</v>
      </c>
      <c r="C60" s="7" t="s">
        <v>10</v>
      </c>
      <c r="D60" s="8" t="str">
        <f>"麦又元"</f>
        <v>麦又元</v>
      </c>
      <c r="E60" s="7" t="str">
        <f t="shared" si="2"/>
        <v>男</v>
      </c>
      <c r="F60" s="7"/>
    </row>
    <row r="61" spans="1:6" ht="34.5" customHeight="1">
      <c r="A61" s="7">
        <v>59</v>
      </c>
      <c r="B61" s="7" t="str">
        <f>"408320221222092125189967"</f>
        <v>408320221222092125189967</v>
      </c>
      <c r="C61" s="7" t="s">
        <v>10</v>
      </c>
      <c r="D61" s="8" t="str">
        <f>"姚国铭"</f>
        <v>姚国铭</v>
      </c>
      <c r="E61" s="7" t="str">
        <f t="shared" si="2"/>
        <v>男</v>
      </c>
      <c r="F61" s="7"/>
    </row>
    <row r="62" spans="1:6" ht="34.5" customHeight="1">
      <c r="A62" s="7">
        <v>60</v>
      </c>
      <c r="B62" s="7" t="str">
        <f>"408320221222155934189984"</f>
        <v>408320221222155934189984</v>
      </c>
      <c r="C62" s="7" t="s">
        <v>10</v>
      </c>
      <c r="D62" s="8" t="str">
        <f>"李耀勋"</f>
        <v>李耀勋</v>
      </c>
      <c r="E62" s="7" t="str">
        <f t="shared" si="2"/>
        <v>男</v>
      </c>
      <c r="F62" s="7"/>
    </row>
    <row r="63" spans="1:6" ht="34.5" customHeight="1">
      <c r="A63" s="7">
        <v>61</v>
      </c>
      <c r="B63" s="7" t="str">
        <f>"408320221222161823189987"</f>
        <v>408320221222161823189987</v>
      </c>
      <c r="C63" s="7" t="s">
        <v>10</v>
      </c>
      <c r="D63" s="8" t="str">
        <f>"吴源俊"</f>
        <v>吴源俊</v>
      </c>
      <c r="E63" s="7" t="str">
        <f t="shared" si="2"/>
        <v>男</v>
      </c>
      <c r="F63" s="7"/>
    </row>
    <row r="64" spans="1:6" ht="34.5" customHeight="1">
      <c r="A64" s="7">
        <v>62</v>
      </c>
      <c r="B64" s="7" t="str">
        <f>"408320221222203353189997"</f>
        <v>408320221222203353189997</v>
      </c>
      <c r="C64" s="7" t="s">
        <v>10</v>
      </c>
      <c r="D64" s="8" t="str">
        <f>"邢维斌"</f>
        <v>邢维斌</v>
      </c>
      <c r="E64" s="7" t="str">
        <f t="shared" si="2"/>
        <v>男</v>
      </c>
      <c r="F64" s="7"/>
    </row>
    <row r="65" spans="1:6" ht="34.5" customHeight="1">
      <c r="A65" s="7">
        <v>63</v>
      </c>
      <c r="B65" s="7" t="str">
        <f>"408320221223105804190009"</f>
        <v>408320221223105804190009</v>
      </c>
      <c r="C65" s="7" t="s">
        <v>10</v>
      </c>
      <c r="D65" s="8" t="str">
        <f>"孙威"</f>
        <v>孙威</v>
      </c>
      <c r="E65" s="7" t="str">
        <f t="shared" si="2"/>
        <v>男</v>
      </c>
      <c r="F65" s="7"/>
    </row>
    <row r="66" spans="1:6" ht="34.5" customHeight="1">
      <c r="A66" s="7">
        <v>64</v>
      </c>
      <c r="B66" s="7" t="str">
        <f>"408320221224085658190037"</f>
        <v>408320221224085658190037</v>
      </c>
      <c r="C66" s="7" t="s">
        <v>10</v>
      </c>
      <c r="D66" s="8" t="str">
        <f>"吴钟斌"</f>
        <v>吴钟斌</v>
      </c>
      <c r="E66" s="7" t="str">
        <f t="shared" si="2"/>
        <v>男</v>
      </c>
      <c r="F66" s="7"/>
    </row>
    <row r="67" spans="1:6" ht="34.5" customHeight="1">
      <c r="A67" s="7">
        <v>65</v>
      </c>
      <c r="B67" s="7" t="str">
        <f>"408320221225230133190066"</f>
        <v>408320221225230133190066</v>
      </c>
      <c r="C67" s="7" t="s">
        <v>10</v>
      </c>
      <c r="D67" s="8" t="str">
        <f>"曾维成"</f>
        <v>曾维成</v>
      </c>
      <c r="E67" s="7" t="str">
        <f t="shared" si="2"/>
        <v>男</v>
      </c>
      <c r="F67" s="7"/>
    </row>
    <row r="68" spans="1:6" ht="34.5" customHeight="1">
      <c r="A68" s="7">
        <v>66</v>
      </c>
      <c r="B68" s="7" t="str">
        <f>"408320221227123330190112"</f>
        <v>408320221227123330190112</v>
      </c>
      <c r="C68" s="7" t="s">
        <v>10</v>
      </c>
      <c r="D68" s="8" t="str">
        <f>"张雪雁"</f>
        <v>张雪雁</v>
      </c>
      <c r="E68" s="7" t="str">
        <f>"女"</f>
        <v>女</v>
      </c>
      <c r="F68" s="7"/>
    </row>
    <row r="69" spans="1:6" ht="34.5" customHeight="1">
      <c r="A69" s="7">
        <v>67</v>
      </c>
      <c r="B69" s="7" t="str">
        <f>"408320221227212743190132"</f>
        <v>408320221227212743190132</v>
      </c>
      <c r="C69" s="7" t="s">
        <v>10</v>
      </c>
      <c r="D69" s="8" t="str">
        <f>"符传明"</f>
        <v>符传明</v>
      </c>
      <c r="E69" s="7" t="str">
        <f>"男"</f>
        <v>男</v>
      </c>
      <c r="F69" s="7"/>
    </row>
    <row r="70" spans="1:6" ht="34.5" customHeight="1">
      <c r="A70" s="7">
        <v>68</v>
      </c>
      <c r="B70" s="7" t="str">
        <f>"408320221227213631190133"</f>
        <v>408320221227213631190133</v>
      </c>
      <c r="C70" s="7" t="s">
        <v>10</v>
      </c>
      <c r="D70" s="8" t="str">
        <f>"刘萌霞"</f>
        <v>刘萌霞</v>
      </c>
      <c r="E70" s="7" t="str">
        <f>"女"</f>
        <v>女</v>
      </c>
      <c r="F70" s="7"/>
    </row>
    <row r="71" spans="1:6" ht="34.5" customHeight="1">
      <c r="A71" s="7">
        <v>69</v>
      </c>
      <c r="B71" s="7" t="str">
        <f>"408320221228172303190157"</f>
        <v>408320221228172303190157</v>
      </c>
      <c r="C71" s="7" t="s">
        <v>10</v>
      </c>
      <c r="D71" s="8" t="str">
        <f>"纪明刚"</f>
        <v>纪明刚</v>
      </c>
      <c r="E71" s="7" t="str">
        <f>"男"</f>
        <v>男</v>
      </c>
      <c r="F71" s="7"/>
    </row>
    <row r="72" spans="1:6" ht="34.5" customHeight="1">
      <c r="A72" s="7">
        <v>70</v>
      </c>
      <c r="B72" s="7" t="str">
        <f>"408320221228175714190159"</f>
        <v>408320221228175714190159</v>
      </c>
      <c r="C72" s="7" t="s">
        <v>10</v>
      </c>
      <c r="D72" s="8" t="str">
        <f>"王世锦"</f>
        <v>王世锦</v>
      </c>
      <c r="E72" s="7" t="str">
        <f>"男"</f>
        <v>男</v>
      </c>
      <c r="F72" s="7"/>
    </row>
    <row r="73" spans="1:6" ht="34.5" customHeight="1">
      <c r="A73" s="7">
        <v>71</v>
      </c>
      <c r="B73" s="7" t="str">
        <f>"408320221229092744190191"</f>
        <v>408320221229092744190191</v>
      </c>
      <c r="C73" s="7" t="s">
        <v>10</v>
      </c>
      <c r="D73" s="8" t="str">
        <f>"杨泽豪"</f>
        <v>杨泽豪</v>
      </c>
      <c r="E73" s="7" t="str">
        <f>"男"</f>
        <v>男</v>
      </c>
      <c r="F73" s="7"/>
    </row>
    <row r="74" spans="1:6" ht="34.5" customHeight="1">
      <c r="A74" s="7">
        <v>72</v>
      </c>
      <c r="B74" s="7" t="str">
        <f>"408320221216151900189626"</f>
        <v>408320221216151900189626</v>
      </c>
      <c r="C74" s="7" t="s">
        <v>11</v>
      </c>
      <c r="D74" s="8" t="str">
        <f>"罗忠洋"</f>
        <v>罗忠洋</v>
      </c>
      <c r="E74" s="7" t="str">
        <f>"男"</f>
        <v>男</v>
      </c>
      <c r="F74" s="7"/>
    </row>
    <row r="75" spans="1:6" ht="34.5" customHeight="1">
      <c r="A75" s="7">
        <v>73</v>
      </c>
      <c r="B75" s="7" t="str">
        <f>"408320221223201742190029"</f>
        <v>408320221223201742190029</v>
      </c>
      <c r="C75" s="7" t="s">
        <v>11</v>
      </c>
      <c r="D75" s="8" t="str">
        <f>"庄映苗"</f>
        <v>庄映苗</v>
      </c>
      <c r="E75" s="7" t="str">
        <f>"女"</f>
        <v>女</v>
      </c>
      <c r="F75" s="7"/>
    </row>
    <row r="76" spans="1:6" ht="34.5" customHeight="1">
      <c r="A76" s="7">
        <v>74</v>
      </c>
      <c r="B76" s="7" t="str">
        <f>"408320221229003539190183"</f>
        <v>408320221229003539190183</v>
      </c>
      <c r="C76" s="7" t="s">
        <v>11</v>
      </c>
      <c r="D76" s="8" t="str">
        <f>"钟克耀"</f>
        <v>钟克耀</v>
      </c>
      <c r="E76" s="7" t="str">
        <f>"男"</f>
        <v>男</v>
      </c>
      <c r="F76" s="7"/>
    </row>
    <row r="77" spans="1:6" ht="34.5" customHeight="1">
      <c r="A77" s="7">
        <v>75</v>
      </c>
      <c r="B77" s="7" t="str">
        <f>"408320230107195957190216"</f>
        <v>408320230107195957190216</v>
      </c>
      <c r="C77" s="7" t="s">
        <v>11</v>
      </c>
      <c r="D77" s="8" t="str">
        <f>"徐旺"</f>
        <v>徐旺</v>
      </c>
      <c r="E77" s="7" t="str">
        <f>"男"</f>
        <v>男</v>
      </c>
      <c r="F77" s="7"/>
    </row>
    <row r="78" spans="1:6" ht="34.5" customHeight="1">
      <c r="A78" s="7">
        <v>76</v>
      </c>
      <c r="B78" s="7" t="str">
        <f>"408320230110083526190234"</f>
        <v>408320230110083526190234</v>
      </c>
      <c r="C78" s="7" t="s">
        <v>11</v>
      </c>
      <c r="D78" s="8" t="str">
        <f>"王康醒"</f>
        <v>王康醒</v>
      </c>
      <c r="E78" s="7" t="str">
        <f>"女"</f>
        <v>女</v>
      </c>
      <c r="F78" s="7"/>
    </row>
    <row r="79" spans="1:6" ht="34.5" customHeight="1">
      <c r="A79" s="7">
        <v>77</v>
      </c>
      <c r="B79" s="7" t="str">
        <f>"408320230111123750190248"</f>
        <v>408320230111123750190248</v>
      </c>
      <c r="C79" s="7" t="s">
        <v>11</v>
      </c>
      <c r="D79" s="8" t="str">
        <f>"周巧丹"</f>
        <v>周巧丹</v>
      </c>
      <c r="E79" s="7" t="str">
        <f>"女"</f>
        <v>女</v>
      </c>
      <c r="F79" s="7"/>
    </row>
    <row r="80" spans="1:6" ht="34.5" customHeight="1">
      <c r="A80" s="7">
        <v>78</v>
      </c>
      <c r="B80" s="7" t="str">
        <f>"408320221216161846189642"</f>
        <v>408320221216161846189642</v>
      </c>
      <c r="C80" s="7" t="s">
        <v>12</v>
      </c>
      <c r="D80" s="8" t="str">
        <f>"单丹"</f>
        <v>单丹</v>
      </c>
      <c r="E80" s="7" t="str">
        <f>"女"</f>
        <v>女</v>
      </c>
      <c r="F80" s="7"/>
    </row>
    <row r="81" spans="1:6" ht="34.5" customHeight="1">
      <c r="A81" s="7">
        <v>79</v>
      </c>
      <c r="B81" s="7" t="str">
        <f>"408320221219093157189815"</f>
        <v>408320221219093157189815</v>
      </c>
      <c r="C81" s="7" t="s">
        <v>12</v>
      </c>
      <c r="D81" s="8" t="str">
        <f>"王如光"</f>
        <v>王如光</v>
      </c>
      <c r="E81" s="7" t="str">
        <f>"男"</f>
        <v>男</v>
      </c>
      <c r="F81" s="7"/>
    </row>
    <row r="82" spans="1:6" ht="34.5" customHeight="1">
      <c r="A82" s="7">
        <v>80</v>
      </c>
      <c r="B82" s="7" t="str">
        <f>"408320221222165105189989"</f>
        <v>408320221222165105189989</v>
      </c>
      <c r="C82" s="7" t="s">
        <v>12</v>
      </c>
      <c r="D82" s="8" t="str">
        <f>"陈超云"</f>
        <v>陈超云</v>
      </c>
      <c r="E82" s="7" t="str">
        <f>"女"</f>
        <v>女</v>
      </c>
      <c r="F82" s="7"/>
    </row>
    <row r="83" spans="1:6" ht="34.5" customHeight="1">
      <c r="A83" s="7">
        <v>81</v>
      </c>
      <c r="B83" s="7" t="str">
        <f>"408320221227112249190109"</f>
        <v>408320221227112249190109</v>
      </c>
      <c r="C83" s="7" t="s">
        <v>12</v>
      </c>
      <c r="D83" s="8" t="str">
        <f>"杨万铨"</f>
        <v>杨万铨</v>
      </c>
      <c r="E83" s="7" t="str">
        <f>"男"</f>
        <v>男</v>
      </c>
      <c r="F83" s="7"/>
    </row>
    <row r="84" spans="1:6" ht="34.5" customHeight="1">
      <c r="A84" s="7">
        <v>82</v>
      </c>
      <c r="B84" s="7" t="str">
        <f>"408320230111133249190249"</f>
        <v>408320230111133249190249</v>
      </c>
      <c r="C84" s="7" t="s">
        <v>12</v>
      </c>
      <c r="D84" s="8" t="str">
        <f>"陈丽红"</f>
        <v>陈丽红</v>
      </c>
      <c r="E84" s="7" t="str">
        <f>"女"</f>
        <v>女</v>
      </c>
      <c r="F84" s="7"/>
    </row>
    <row r="85" spans="1:6" ht="34.5" customHeight="1">
      <c r="A85" s="7">
        <v>83</v>
      </c>
      <c r="B85" s="7" t="str">
        <f>"408320221217093801189706"</f>
        <v>408320221217093801189706</v>
      </c>
      <c r="C85" s="7" t="s">
        <v>13</v>
      </c>
      <c r="D85" s="8" t="str">
        <f>"廖燕青"</f>
        <v>廖燕青</v>
      </c>
      <c r="E85" s="7" t="str">
        <f>"女"</f>
        <v>女</v>
      </c>
      <c r="F85" s="7"/>
    </row>
    <row r="86" spans="1:6" ht="34.5" customHeight="1">
      <c r="A86" s="7">
        <v>84</v>
      </c>
      <c r="B86" s="7" t="str">
        <f>"408320221219153031189840"</f>
        <v>408320221219153031189840</v>
      </c>
      <c r="C86" s="7" t="s">
        <v>13</v>
      </c>
      <c r="D86" s="8" t="str">
        <f>"王钲杰"</f>
        <v>王钲杰</v>
      </c>
      <c r="E86" s="7" t="str">
        <f>"男"</f>
        <v>男</v>
      </c>
      <c r="F86" s="7"/>
    </row>
    <row r="87" spans="1:6" ht="34.5" customHeight="1">
      <c r="A87" s="7">
        <v>85</v>
      </c>
      <c r="B87" s="7" t="str">
        <f>"408320221219192759189855"</f>
        <v>408320221219192759189855</v>
      </c>
      <c r="C87" s="7" t="s">
        <v>13</v>
      </c>
      <c r="D87" s="8" t="str">
        <f>"羊玉燕"</f>
        <v>羊玉燕</v>
      </c>
      <c r="E87" s="7" t="str">
        <f>"女"</f>
        <v>女</v>
      </c>
      <c r="F87" s="7"/>
    </row>
    <row r="88" spans="1:6" ht="34.5" customHeight="1">
      <c r="A88" s="7">
        <v>86</v>
      </c>
      <c r="B88" s="7" t="str">
        <f>"408320221220165518189898"</f>
        <v>408320221220165518189898</v>
      </c>
      <c r="C88" s="7" t="s">
        <v>13</v>
      </c>
      <c r="D88" s="8" t="str">
        <f>"洪家健"</f>
        <v>洪家健</v>
      </c>
      <c r="E88" s="7" t="str">
        <f>"男"</f>
        <v>男</v>
      </c>
      <c r="F88" s="7"/>
    </row>
    <row r="89" spans="1:6" ht="34.5" customHeight="1">
      <c r="A89" s="7">
        <v>87</v>
      </c>
      <c r="B89" s="7" t="str">
        <f>"408320221220225929189918"</f>
        <v>408320221220225929189918</v>
      </c>
      <c r="C89" s="7" t="s">
        <v>13</v>
      </c>
      <c r="D89" s="8" t="str">
        <f>"陈业秘"</f>
        <v>陈业秘</v>
      </c>
      <c r="E89" s="7" t="str">
        <f>"女"</f>
        <v>女</v>
      </c>
      <c r="F89" s="7"/>
    </row>
    <row r="90" spans="1:6" ht="34.5" customHeight="1">
      <c r="A90" s="7">
        <v>88</v>
      </c>
      <c r="B90" s="7" t="str">
        <f>"408320221221153853189941"</f>
        <v>408320221221153853189941</v>
      </c>
      <c r="C90" s="7" t="s">
        <v>13</v>
      </c>
      <c r="D90" s="8" t="str">
        <f>"洪绵丝"</f>
        <v>洪绵丝</v>
      </c>
      <c r="E90" s="7" t="str">
        <f>"女"</f>
        <v>女</v>
      </c>
      <c r="F90" s="7"/>
    </row>
    <row r="91" spans="1:6" ht="34.5" customHeight="1">
      <c r="A91" s="7">
        <v>89</v>
      </c>
      <c r="B91" s="7" t="str">
        <f>"408320221225110009190050"</f>
        <v>408320221225110009190050</v>
      </c>
      <c r="C91" s="7" t="s">
        <v>13</v>
      </c>
      <c r="D91" s="8" t="str">
        <f>"罗雷"</f>
        <v>罗雷</v>
      </c>
      <c r="E91" s="7" t="str">
        <f>"男"</f>
        <v>男</v>
      </c>
      <c r="F91" s="7"/>
    </row>
    <row r="92" spans="1:6" ht="34.5" customHeight="1">
      <c r="A92" s="7">
        <v>90</v>
      </c>
      <c r="B92" s="7" t="str">
        <f>"408320221226194356190092"</f>
        <v>408320221226194356190092</v>
      </c>
      <c r="C92" s="7" t="s">
        <v>13</v>
      </c>
      <c r="D92" s="8" t="str">
        <f>"杨佳辉"</f>
        <v>杨佳辉</v>
      </c>
      <c r="E92" s="7" t="str">
        <f>"男"</f>
        <v>男</v>
      </c>
      <c r="F92" s="7"/>
    </row>
    <row r="93" spans="1:6" ht="34.5" customHeight="1">
      <c r="A93" s="7">
        <v>91</v>
      </c>
      <c r="B93" s="7" t="str">
        <f>"408320221227101416190105"</f>
        <v>408320221227101416190105</v>
      </c>
      <c r="C93" s="7" t="s">
        <v>13</v>
      </c>
      <c r="D93" s="8" t="str">
        <f>"李贝"</f>
        <v>李贝</v>
      </c>
      <c r="E93" s="7" t="str">
        <f>"女"</f>
        <v>女</v>
      </c>
      <c r="F93" s="7"/>
    </row>
    <row r="94" spans="1:6" ht="34.5" customHeight="1">
      <c r="A94" s="7">
        <v>92</v>
      </c>
      <c r="B94" s="7" t="str">
        <f>"408320221227172549190124"</f>
        <v>408320221227172549190124</v>
      </c>
      <c r="C94" s="7" t="s">
        <v>13</v>
      </c>
      <c r="D94" s="8" t="str">
        <f>"邓鹏云"</f>
        <v>邓鹏云</v>
      </c>
      <c r="E94" s="7" t="str">
        <f>"男"</f>
        <v>男</v>
      </c>
      <c r="F94" s="7"/>
    </row>
    <row r="95" spans="1:6" ht="34.5" customHeight="1">
      <c r="A95" s="7">
        <v>93</v>
      </c>
      <c r="B95" s="7" t="str">
        <f>"408320221228152920190148"</f>
        <v>408320221228152920190148</v>
      </c>
      <c r="C95" s="7" t="s">
        <v>13</v>
      </c>
      <c r="D95" s="8" t="str">
        <f>"李娜"</f>
        <v>李娜</v>
      </c>
      <c r="E95" s="7" t="str">
        <f>"女"</f>
        <v>女</v>
      </c>
      <c r="F95" s="7"/>
    </row>
    <row r="96" spans="1:6" ht="34.5" customHeight="1">
      <c r="A96" s="7">
        <v>94</v>
      </c>
      <c r="B96" s="7" t="str">
        <f>"408320221228175831190160"</f>
        <v>408320221228175831190160</v>
      </c>
      <c r="C96" s="7" t="s">
        <v>13</v>
      </c>
      <c r="D96" s="8" t="str">
        <f>"高慧文"</f>
        <v>高慧文</v>
      </c>
      <c r="E96" s="7" t="str">
        <f>"男"</f>
        <v>男</v>
      </c>
      <c r="F96" s="7"/>
    </row>
    <row r="97" spans="1:6" ht="34.5" customHeight="1">
      <c r="A97" s="7">
        <v>95</v>
      </c>
      <c r="B97" s="7" t="str">
        <f>"408320221228182941190162"</f>
        <v>408320221228182941190162</v>
      </c>
      <c r="C97" s="7" t="s">
        <v>13</v>
      </c>
      <c r="D97" s="8" t="str">
        <f>"叶梓"</f>
        <v>叶梓</v>
      </c>
      <c r="E97" s="7" t="str">
        <f>"男"</f>
        <v>男</v>
      </c>
      <c r="F97" s="7"/>
    </row>
    <row r="98" spans="1:6" ht="34.5" customHeight="1">
      <c r="A98" s="7">
        <v>96</v>
      </c>
      <c r="B98" s="7" t="str">
        <f>"408320221216095913189575"</f>
        <v>408320221216095913189575</v>
      </c>
      <c r="C98" s="7" t="s">
        <v>14</v>
      </c>
      <c r="D98" s="8" t="str">
        <f>"黄茹"</f>
        <v>黄茹</v>
      </c>
      <c r="E98" s="7" t="str">
        <f>"女"</f>
        <v>女</v>
      </c>
      <c r="F98" s="7"/>
    </row>
    <row r="99" spans="1:6" ht="34.5" customHeight="1">
      <c r="A99" s="7">
        <v>97</v>
      </c>
      <c r="B99" s="7" t="str">
        <f>"408320221216100800189579"</f>
        <v>408320221216100800189579</v>
      </c>
      <c r="C99" s="7" t="s">
        <v>14</v>
      </c>
      <c r="D99" s="8" t="str">
        <f>"王淑婷"</f>
        <v>王淑婷</v>
      </c>
      <c r="E99" s="7" t="str">
        <f>"女"</f>
        <v>女</v>
      </c>
      <c r="F99" s="7"/>
    </row>
    <row r="100" spans="1:6" ht="34.5" customHeight="1">
      <c r="A100" s="7">
        <v>98</v>
      </c>
      <c r="B100" s="7" t="str">
        <f>"408320221216101840189582"</f>
        <v>408320221216101840189582</v>
      </c>
      <c r="C100" s="7" t="s">
        <v>14</v>
      </c>
      <c r="D100" s="8" t="str">
        <f>"罗丁高"</f>
        <v>罗丁高</v>
      </c>
      <c r="E100" s="7" t="str">
        <f>"男"</f>
        <v>男</v>
      </c>
      <c r="F100" s="7"/>
    </row>
    <row r="101" spans="1:6" ht="34.5" customHeight="1">
      <c r="A101" s="7">
        <v>99</v>
      </c>
      <c r="B101" s="7" t="str">
        <f>"408320221216115159189601"</f>
        <v>408320221216115159189601</v>
      </c>
      <c r="C101" s="7" t="s">
        <v>14</v>
      </c>
      <c r="D101" s="8" t="str">
        <f>"林润轩"</f>
        <v>林润轩</v>
      </c>
      <c r="E101" s="7" t="str">
        <f>"男"</f>
        <v>男</v>
      </c>
      <c r="F101" s="7"/>
    </row>
    <row r="102" spans="1:6" ht="34.5" customHeight="1">
      <c r="A102" s="7">
        <v>100</v>
      </c>
      <c r="B102" s="7" t="str">
        <f>"408320221216122936189605"</f>
        <v>408320221216122936189605</v>
      </c>
      <c r="C102" s="7" t="s">
        <v>14</v>
      </c>
      <c r="D102" s="8" t="str">
        <f>"蔡铭钧"</f>
        <v>蔡铭钧</v>
      </c>
      <c r="E102" s="7" t="str">
        <f>"男"</f>
        <v>男</v>
      </c>
      <c r="F102" s="7"/>
    </row>
    <row r="103" spans="1:6" ht="34.5" customHeight="1">
      <c r="A103" s="7">
        <v>101</v>
      </c>
      <c r="B103" s="7" t="str">
        <f>"408320221216153240189630"</f>
        <v>408320221216153240189630</v>
      </c>
      <c r="C103" s="7" t="s">
        <v>14</v>
      </c>
      <c r="D103" s="8" t="str">
        <f>"罗敏"</f>
        <v>罗敏</v>
      </c>
      <c r="E103" s="7" t="str">
        <f>"女"</f>
        <v>女</v>
      </c>
      <c r="F103" s="7"/>
    </row>
    <row r="104" spans="1:6" ht="34.5" customHeight="1">
      <c r="A104" s="7">
        <v>102</v>
      </c>
      <c r="B104" s="7" t="str">
        <f>"408320221216155535189636"</f>
        <v>408320221216155535189636</v>
      </c>
      <c r="C104" s="7" t="s">
        <v>14</v>
      </c>
      <c r="D104" s="8" t="str">
        <f>"王兵童"</f>
        <v>王兵童</v>
      </c>
      <c r="E104" s="7" t="str">
        <f>"女"</f>
        <v>女</v>
      </c>
      <c r="F104" s="7"/>
    </row>
    <row r="105" spans="1:6" ht="34.5" customHeight="1">
      <c r="A105" s="7">
        <v>103</v>
      </c>
      <c r="B105" s="7" t="str">
        <f>"408320221216213719189685"</f>
        <v>408320221216213719189685</v>
      </c>
      <c r="C105" s="7" t="s">
        <v>14</v>
      </c>
      <c r="D105" s="8" t="str">
        <f>"李仲亮"</f>
        <v>李仲亮</v>
      </c>
      <c r="E105" s="7" t="str">
        <f>"男"</f>
        <v>男</v>
      </c>
      <c r="F105" s="7"/>
    </row>
    <row r="106" spans="1:6" ht="34.5" customHeight="1">
      <c r="A106" s="7">
        <v>104</v>
      </c>
      <c r="B106" s="7" t="str">
        <f>"408320221217130419189718"</f>
        <v>408320221217130419189718</v>
      </c>
      <c r="C106" s="7" t="s">
        <v>14</v>
      </c>
      <c r="D106" s="8" t="str">
        <f>"黄玉"</f>
        <v>黄玉</v>
      </c>
      <c r="E106" s="7" t="str">
        <f aca="true" t="shared" si="3" ref="E106:E113">"女"</f>
        <v>女</v>
      </c>
      <c r="F106" s="7"/>
    </row>
    <row r="107" spans="1:6" ht="34.5" customHeight="1">
      <c r="A107" s="7">
        <v>105</v>
      </c>
      <c r="B107" s="7" t="str">
        <f>"408320221218183708189788"</f>
        <v>408320221218183708189788</v>
      </c>
      <c r="C107" s="7" t="s">
        <v>14</v>
      </c>
      <c r="D107" s="8" t="str">
        <f>"王睿"</f>
        <v>王睿</v>
      </c>
      <c r="E107" s="7" t="str">
        <f t="shared" si="3"/>
        <v>女</v>
      </c>
      <c r="F107" s="7"/>
    </row>
    <row r="108" spans="1:6" ht="34.5" customHeight="1">
      <c r="A108" s="7">
        <v>106</v>
      </c>
      <c r="B108" s="7" t="str">
        <f>"408320221219163327189847"</f>
        <v>408320221219163327189847</v>
      </c>
      <c r="C108" s="7" t="s">
        <v>14</v>
      </c>
      <c r="D108" s="8" t="str">
        <f>"陈华玲"</f>
        <v>陈华玲</v>
      </c>
      <c r="E108" s="7" t="str">
        <f t="shared" si="3"/>
        <v>女</v>
      </c>
      <c r="F108" s="7"/>
    </row>
    <row r="109" spans="1:6" ht="34.5" customHeight="1">
      <c r="A109" s="7">
        <v>107</v>
      </c>
      <c r="B109" s="7" t="str">
        <f>"408320221220103203189880"</f>
        <v>408320221220103203189880</v>
      </c>
      <c r="C109" s="7" t="s">
        <v>14</v>
      </c>
      <c r="D109" s="8" t="str">
        <f>"周妹"</f>
        <v>周妹</v>
      </c>
      <c r="E109" s="7" t="str">
        <f t="shared" si="3"/>
        <v>女</v>
      </c>
      <c r="F109" s="7"/>
    </row>
    <row r="110" spans="1:6" ht="34.5" customHeight="1">
      <c r="A110" s="7">
        <v>108</v>
      </c>
      <c r="B110" s="7" t="str">
        <f>"408320221221154058189942"</f>
        <v>408320221221154058189942</v>
      </c>
      <c r="C110" s="7" t="s">
        <v>14</v>
      </c>
      <c r="D110" s="8" t="str">
        <f>"陈向新"</f>
        <v>陈向新</v>
      </c>
      <c r="E110" s="7" t="str">
        <f t="shared" si="3"/>
        <v>女</v>
      </c>
      <c r="F110" s="7"/>
    </row>
    <row r="111" spans="1:6" ht="34.5" customHeight="1">
      <c r="A111" s="7">
        <v>109</v>
      </c>
      <c r="B111" s="7" t="str">
        <f>"408320221221202813189957"</f>
        <v>408320221221202813189957</v>
      </c>
      <c r="C111" s="7" t="s">
        <v>14</v>
      </c>
      <c r="D111" s="8" t="str">
        <f>"黄璜"</f>
        <v>黄璜</v>
      </c>
      <c r="E111" s="7" t="str">
        <f t="shared" si="3"/>
        <v>女</v>
      </c>
      <c r="F111" s="7"/>
    </row>
    <row r="112" spans="1:6" ht="34.5" customHeight="1">
      <c r="A112" s="7">
        <v>110</v>
      </c>
      <c r="B112" s="7" t="str">
        <f>"408320221222194531189993"</f>
        <v>408320221222194531189993</v>
      </c>
      <c r="C112" s="7" t="s">
        <v>14</v>
      </c>
      <c r="D112" s="8" t="str">
        <f>"杜尚瑶"</f>
        <v>杜尚瑶</v>
      </c>
      <c r="E112" s="7" t="str">
        <f t="shared" si="3"/>
        <v>女</v>
      </c>
      <c r="F112" s="7"/>
    </row>
    <row r="113" spans="1:6" ht="34.5" customHeight="1">
      <c r="A113" s="7">
        <v>111</v>
      </c>
      <c r="B113" s="7" t="str">
        <f>"408320221223145956190013"</f>
        <v>408320221223145956190013</v>
      </c>
      <c r="C113" s="7" t="s">
        <v>14</v>
      </c>
      <c r="D113" s="8" t="str">
        <f>"廖佳芹"</f>
        <v>廖佳芹</v>
      </c>
      <c r="E113" s="7" t="str">
        <f t="shared" si="3"/>
        <v>女</v>
      </c>
      <c r="F113" s="7"/>
    </row>
    <row r="114" spans="1:6" ht="34.5" customHeight="1">
      <c r="A114" s="7">
        <v>112</v>
      </c>
      <c r="B114" s="7" t="str">
        <f>"408320221225090049190049"</f>
        <v>408320221225090049190049</v>
      </c>
      <c r="C114" s="7" t="s">
        <v>14</v>
      </c>
      <c r="D114" s="8" t="str">
        <f>"凌青"</f>
        <v>凌青</v>
      </c>
      <c r="E114" s="7" t="str">
        <f>"男"</f>
        <v>男</v>
      </c>
      <c r="F114" s="7"/>
    </row>
    <row r="115" spans="1:6" ht="34.5" customHeight="1">
      <c r="A115" s="7">
        <v>113</v>
      </c>
      <c r="B115" s="7" t="str">
        <f>"408320221226175145190085"</f>
        <v>408320221226175145190085</v>
      </c>
      <c r="C115" s="7" t="s">
        <v>14</v>
      </c>
      <c r="D115" s="8" t="str">
        <f>"陈运哲"</f>
        <v>陈运哲</v>
      </c>
      <c r="E115" s="7" t="str">
        <f>"男"</f>
        <v>男</v>
      </c>
      <c r="F115" s="7"/>
    </row>
    <row r="116" spans="1:6" ht="34.5" customHeight="1">
      <c r="A116" s="7">
        <v>114</v>
      </c>
      <c r="B116" s="7" t="str">
        <f>"408320221227101046190104"</f>
        <v>408320221227101046190104</v>
      </c>
      <c r="C116" s="7" t="s">
        <v>14</v>
      </c>
      <c r="D116" s="8" t="str">
        <f>"符小雯"</f>
        <v>符小雯</v>
      </c>
      <c r="E116" s="7" t="str">
        <f>"女"</f>
        <v>女</v>
      </c>
      <c r="F116" s="7"/>
    </row>
    <row r="117" spans="1:6" ht="34.5" customHeight="1">
      <c r="A117" s="7">
        <v>115</v>
      </c>
      <c r="B117" s="7" t="str">
        <f>"408320221227110311190108"</f>
        <v>408320221227110311190108</v>
      </c>
      <c r="C117" s="7" t="s">
        <v>14</v>
      </c>
      <c r="D117" s="8" t="str">
        <f>"吴欣雨"</f>
        <v>吴欣雨</v>
      </c>
      <c r="E117" s="7" t="str">
        <f>"男"</f>
        <v>男</v>
      </c>
      <c r="F117" s="7"/>
    </row>
    <row r="118" spans="1:6" ht="34.5" customHeight="1">
      <c r="A118" s="7">
        <v>116</v>
      </c>
      <c r="B118" s="7" t="str">
        <f>"408320221227155501190120"</f>
        <v>408320221227155501190120</v>
      </c>
      <c r="C118" s="7" t="s">
        <v>14</v>
      </c>
      <c r="D118" s="8" t="str">
        <f>"沈汝燕"</f>
        <v>沈汝燕</v>
      </c>
      <c r="E118" s="7" t="str">
        <f>"女"</f>
        <v>女</v>
      </c>
      <c r="F118" s="7"/>
    </row>
    <row r="119" spans="1:6" ht="34.5" customHeight="1">
      <c r="A119" s="7">
        <v>117</v>
      </c>
      <c r="B119" s="7" t="str">
        <f>"408320221227184614190125"</f>
        <v>408320221227184614190125</v>
      </c>
      <c r="C119" s="7" t="s">
        <v>14</v>
      </c>
      <c r="D119" s="8" t="str">
        <f>"徐可"</f>
        <v>徐可</v>
      </c>
      <c r="E119" s="7" t="str">
        <f>"女"</f>
        <v>女</v>
      </c>
      <c r="F119" s="7"/>
    </row>
    <row r="120" spans="1:6" ht="34.5" customHeight="1">
      <c r="A120" s="7">
        <v>118</v>
      </c>
      <c r="B120" s="7" t="str">
        <f>"408320221229091810190190"</f>
        <v>408320221229091810190190</v>
      </c>
      <c r="C120" s="7" t="s">
        <v>14</v>
      </c>
      <c r="D120" s="8" t="str">
        <f>"符平智"</f>
        <v>符平智</v>
      </c>
      <c r="E120" s="7" t="str">
        <f>"男"</f>
        <v>男</v>
      </c>
      <c r="F120" s="7"/>
    </row>
    <row r="121" spans="1:6" ht="34.5" customHeight="1">
      <c r="A121" s="7">
        <v>119</v>
      </c>
      <c r="B121" s="7" t="str">
        <f>"408320221229095046190193"</f>
        <v>408320221229095046190193</v>
      </c>
      <c r="C121" s="7" t="s">
        <v>14</v>
      </c>
      <c r="D121" s="8" t="str">
        <f>"王少慧"</f>
        <v>王少慧</v>
      </c>
      <c r="E121" s="7" t="str">
        <f>"女"</f>
        <v>女</v>
      </c>
      <c r="F121" s="7"/>
    </row>
    <row r="122" spans="1:6" ht="34.5" customHeight="1">
      <c r="A122" s="7">
        <v>120</v>
      </c>
      <c r="B122" s="7" t="str">
        <f>"408320221216235725189696"</f>
        <v>408320221216235725189696</v>
      </c>
      <c r="C122" s="7" t="s">
        <v>15</v>
      </c>
      <c r="D122" s="8" t="str">
        <f>"孙文涛"</f>
        <v>孙文涛</v>
      </c>
      <c r="E122" s="7" t="str">
        <f>"男"</f>
        <v>男</v>
      </c>
      <c r="F122" s="7"/>
    </row>
    <row r="123" spans="1:6" ht="34.5" customHeight="1">
      <c r="A123" s="7">
        <v>121</v>
      </c>
      <c r="B123" s="7" t="str">
        <f>"408320221218194015189790"</f>
        <v>408320221218194015189790</v>
      </c>
      <c r="C123" s="7" t="s">
        <v>15</v>
      </c>
      <c r="D123" s="8" t="str">
        <f>"陈方静"</f>
        <v>陈方静</v>
      </c>
      <c r="E123" s="7" t="str">
        <f>"女"</f>
        <v>女</v>
      </c>
      <c r="F123" s="7"/>
    </row>
    <row r="124" spans="1:6" ht="34.5" customHeight="1">
      <c r="A124" s="7">
        <v>122</v>
      </c>
      <c r="B124" s="7" t="str">
        <f>"408320221218215723189802"</f>
        <v>408320221218215723189802</v>
      </c>
      <c r="C124" s="7" t="s">
        <v>15</v>
      </c>
      <c r="D124" s="8" t="str">
        <f>"关远发"</f>
        <v>关远发</v>
      </c>
      <c r="E124" s="7" t="str">
        <f>"男"</f>
        <v>男</v>
      </c>
      <c r="F124" s="7"/>
    </row>
    <row r="125" spans="1:6" ht="34.5" customHeight="1">
      <c r="A125" s="7">
        <v>123</v>
      </c>
      <c r="B125" s="7" t="str">
        <f>"408320221222221655190003"</f>
        <v>408320221222221655190003</v>
      </c>
      <c r="C125" s="7" t="s">
        <v>15</v>
      </c>
      <c r="D125" s="8" t="str">
        <f>"王晓彤"</f>
        <v>王晓彤</v>
      </c>
      <c r="E125" s="7" t="str">
        <f>"女"</f>
        <v>女</v>
      </c>
      <c r="F125" s="7"/>
    </row>
    <row r="126" spans="1:6" ht="34.5" customHeight="1">
      <c r="A126" s="7">
        <v>124</v>
      </c>
      <c r="B126" s="7" t="str">
        <f>"408320221226184128190088"</f>
        <v>408320221226184128190088</v>
      </c>
      <c r="C126" s="7" t="s">
        <v>15</v>
      </c>
      <c r="D126" s="8" t="str">
        <f>"王郝"</f>
        <v>王郝</v>
      </c>
      <c r="E126" s="7" t="str">
        <f>"女"</f>
        <v>女</v>
      </c>
      <c r="F126" s="7"/>
    </row>
    <row r="127" spans="1:6" ht="34.5" customHeight="1">
      <c r="A127" s="7">
        <v>125</v>
      </c>
      <c r="B127" s="7" t="str">
        <f>"408320221227145328190118"</f>
        <v>408320221227145328190118</v>
      </c>
      <c r="C127" s="7" t="s">
        <v>15</v>
      </c>
      <c r="D127" s="8" t="str">
        <f>"张科艳"</f>
        <v>张科艳</v>
      </c>
      <c r="E127" s="7" t="str">
        <f>"女"</f>
        <v>女</v>
      </c>
      <c r="F127" s="7"/>
    </row>
    <row r="128" spans="1:6" ht="34.5" customHeight="1">
      <c r="A128" s="7">
        <v>126</v>
      </c>
      <c r="B128" s="7" t="str">
        <f>"408320230111120036190247"</f>
        <v>408320230111120036190247</v>
      </c>
      <c r="C128" s="7" t="s">
        <v>15</v>
      </c>
      <c r="D128" s="8" t="str">
        <f>"周业旺"</f>
        <v>周业旺</v>
      </c>
      <c r="E128" s="7" t="str">
        <f>"男"</f>
        <v>男</v>
      </c>
      <c r="F128" s="7"/>
    </row>
    <row r="129" spans="1:6" ht="34.5" customHeight="1">
      <c r="A129" s="7">
        <v>127</v>
      </c>
      <c r="B129" s="7" t="str">
        <f>"408320221216151106189623"</f>
        <v>408320221216151106189623</v>
      </c>
      <c r="C129" s="7" t="s">
        <v>16</v>
      </c>
      <c r="D129" s="8" t="str">
        <f>"张彦英"</f>
        <v>张彦英</v>
      </c>
      <c r="E129" s="7" t="str">
        <f>"女"</f>
        <v>女</v>
      </c>
      <c r="F129" s="7"/>
    </row>
    <row r="130" spans="1:6" ht="34.5" customHeight="1">
      <c r="A130" s="7">
        <v>128</v>
      </c>
      <c r="B130" s="7" t="str">
        <f>"408320221217142506189721"</f>
        <v>408320221217142506189721</v>
      </c>
      <c r="C130" s="7" t="s">
        <v>16</v>
      </c>
      <c r="D130" s="8" t="str">
        <f>"钟梅"</f>
        <v>钟梅</v>
      </c>
      <c r="E130" s="7" t="str">
        <f>"女"</f>
        <v>女</v>
      </c>
      <c r="F130" s="7"/>
    </row>
    <row r="131" spans="1:6" ht="34.5" customHeight="1">
      <c r="A131" s="7">
        <v>129</v>
      </c>
      <c r="B131" s="7" t="str">
        <f>"408320221217144150189724"</f>
        <v>408320221217144150189724</v>
      </c>
      <c r="C131" s="7" t="s">
        <v>16</v>
      </c>
      <c r="D131" s="8" t="str">
        <f>"宋杰涛"</f>
        <v>宋杰涛</v>
      </c>
      <c r="E131" s="7" t="str">
        <f>"女"</f>
        <v>女</v>
      </c>
      <c r="F131" s="7"/>
    </row>
    <row r="132" spans="1:6" ht="34.5" customHeight="1">
      <c r="A132" s="7">
        <v>130</v>
      </c>
      <c r="B132" s="7" t="str">
        <f>"408320221217180625189741"</f>
        <v>408320221217180625189741</v>
      </c>
      <c r="C132" s="7" t="s">
        <v>16</v>
      </c>
      <c r="D132" s="8" t="str">
        <f>"郑小娜"</f>
        <v>郑小娜</v>
      </c>
      <c r="E132" s="7" t="str">
        <f>"女"</f>
        <v>女</v>
      </c>
      <c r="F132" s="7"/>
    </row>
    <row r="133" spans="1:6" ht="34.5" customHeight="1">
      <c r="A133" s="7">
        <v>131</v>
      </c>
      <c r="B133" s="7" t="str">
        <f>"408320221220001356189872"</f>
        <v>408320221220001356189872</v>
      </c>
      <c r="C133" s="7" t="s">
        <v>16</v>
      </c>
      <c r="D133" s="8" t="str">
        <f>"常茹"</f>
        <v>常茹</v>
      </c>
      <c r="E133" s="7" t="str">
        <f>"女"</f>
        <v>女</v>
      </c>
      <c r="F133" s="7"/>
    </row>
    <row r="134" spans="1:6" ht="34.5" customHeight="1">
      <c r="A134" s="7">
        <v>132</v>
      </c>
      <c r="B134" s="7" t="str">
        <f>"408320221220092056189876"</f>
        <v>408320221220092056189876</v>
      </c>
      <c r="C134" s="7" t="s">
        <v>16</v>
      </c>
      <c r="D134" s="8" t="str">
        <f>"张海龙"</f>
        <v>张海龙</v>
      </c>
      <c r="E134" s="7" t="str">
        <f>"男"</f>
        <v>男</v>
      </c>
      <c r="F134" s="7"/>
    </row>
    <row r="135" spans="1:6" ht="34.5" customHeight="1">
      <c r="A135" s="7">
        <v>133</v>
      </c>
      <c r="B135" s="7" t="str">
        <f>"408320221220185445189904"</f>
        <v>408320221220185445189904</v>
      </c>
      <c r="C135" s="7" t="s">
        <v>16</v>
      </c>
      <c r="D135" s="8" t="str">
        <f>"陆大连"</f>
        <v>陆大连</v>
      </c>
      <c r="E135" s="7" t="str">
        <f>"女"</f>
        <v>女</v>
      </c>
      <c r="F135" s="7"/>
    </row>
    <row r="136" spans="1:6" ht="34.5" customHeight="1">
      <c r="A136" s="7">
        <v>134</v>
      </c>
      <c r="B136" s="7" t="str">
        <f>"408320221223153646190014"</f>
        <v>408320221223153646190014</v>
      </c>
      <c r="C136" s="7" t="s">
        <v>16</v>
      </c>
      <c r="D136" s="8" t="str">
        <f>"尹春福"</f>
        <v>尹春福</v>
      </c>
      <c r="E136" s="7" t="str">
        <f>"男"</f>
        <v>男</v>
      </c>
      <c r="F136" s="7"/>
    </row>
    <row r="137" spans="1:6" ht="34.5" customHeight="1">
      <c r="A137" s="7">
        <v>135</v>
      </c>
      <c r="B137" s="7" t="str">
        <f>"408320221218145120189778"</f>
        <v>408320221218145120189778</v>
      </c>
      <c r="C137" s="7" t="s">
        <v>17</v>
      </c>
      <c r="D137" s="8" t="str">
        <f>"侯识志"</f>
        <v>侯识志</v>
      </c>
      <c r="E137" s="7" t="str">
        <f>"男"</f>
        <v>男</v>
      </c>
      <c r="F137" s="7"/>
    </row>
    <row r="138" spans="1:6" ht="34.5" customHeight="1">
      <c r="A138" s="7">
        <v>136</v>
      </c>
      <c r="B138" s="7" t="str">
        <f>"408320221227204317190129"</f>
        <v>408320221227204317190129</v>
      </c>
      <c r="C138" s="7" t="s">
        <v>17</v>
      </c>
      <c r="D138" s="8" t="str">
        <f>"段晓光"</f>
        <v>段晓光</v>
      </c>
      <c r="E138" s="7" t="str">
        <f>"男"</f>
        <v>男</v>
      </c>
      <c r="F138" s="7"/>
    </row>
    <row r="139" spans="1:6" ht="34.5" customHeight="1">
      <c r="A139" s="7">
        <v>137</v>
      </c>
      <c r="B139" s="7" t="str">
        <f>"408320221229091319190189"</f>
        <v>408320221229091319190189</v>
      </c>
      <c r="C139" s="7" t="s">
        <v>17</v>
      </c>
      <c r="D139" s="8" t="str">
        <f>"玉素甫阿吉·麦麦提热夏提"</f>
        <v>玉素甫阿吉·麦麦提热夏提</v>
      </c>
      <c r="E139" s="7" t="str">
        <f>"男"</f>
        <v>男</v>
      </c>
      <c r="F139" s="7"/>
    </row>
    <row r="140" spans="1:6" ht="34.5" customHeight="1">
      <c r="A140" s="7">
        <v>138</v>
      </c>
      <c r="B140" s="7" t="str">
        <f>"408320221216175823189654"</f>
        <v>408320221216175823189654</v>
      </c>
      <c r="C140" s="7" t="s">
        <v>18</v>
      </c>
      <c r="D140" s="8" t="str">
        <f>"王春香"</f>
        <v>王春香</v>
      </c>
      <c r="E140" s="7" t="str">
        <f aca="true" t="shared" si="4" ref="E140:E162">"女"</f>
        <v>女</v>
      </c>
      <c r="F140" s="7"/>
    </row>
    <row r="141" spans="1:6" ht="34.5" customHeight="1">
      <c r="A141" s="7">
        <v>139</v>
      </c>
      <c r="B141" s="7" t="str">
        <f>"408320221219162740189845"</f>
        <v>408320221219162740189845</v>
      </c>
      <c r="C141" s="7" t="s">
        <v>18</v>
      </c>
      <c r="D141" s="8" t="str">
        <f>"颜雪"</f>
        <v>颜雪</v>
      </c>
      <c r="E141" s="7" t="str">
        <f t="shared" si="4"/>
        <v>女</v>
      </c>
      <c r="F141" s="7"/>
    </row>
    <row r="142" spans="1:6" ht="34.5" customHeight="1">
      <c r="A142" s="7">
        <v>140</v>
      </c>
      <c r="B142" s="7" t="str">
        <f>"408320221220130743189888"</f>
        <v>408320221220130743189888</v>
      </c>
      <c r="C142" s="7" t="s">
        <v>18</v>
      </c>
      <c r="D142" s="8" t="str">
        <f>"吕淑萍"</f>
        <v>吕淑萍</v>
      </c>
      <c r="E142" s="7" t="str">
        <f t="shared" si="4"/>
        <v>女</v>
      </c>
      <c r="F142" s="7"/>
    </row>
    <row r="143" spans="1:6" ht="34.5" customHeight="1">
      <c r="A143" s="7">
        <v>141</v>
      </c>
      <c r="B143" s="7" t="str">
        <f>"408320221222121638189976"</f>
        <v>408320221222121638189976</v>
      </c>
      <c r="C143" s="7" t="s">
        <v>18</v>
      </c>
      <c r="D143" s="8" t="str">
        <f>"陈洁"</f>
        <v>陈洁</v>
      </c>
      <c r="E143" s="7" t="str">
        <f t="shared" si="4"/>
        <v>女</v>
      </c>
      <c r="F143" s="7"/>
    </row>
    <row r="144" spans="1:6" ht="34.5" customHeight="1">
      <c r="A144" s="7">
        <v>142</v>
      </c>
      <c r="B144" s="7" t="str">
        <f>"408320221218202954189793"</f>
        <v>408320221218202954189793</v>
      </c>
      <c r="C144" s="7" t="s">
        <v>19</v>
      </c>
      <c r="D144" s="8" t="str">
        <f>"潘金夏"</f>
        <v>潘金夏</v>
      </c>
      <c r="E144" s="7" t="str">
        <f t="shared" si="4"/>
        <v>女</v>
      </c>
      <c r="F144" s="7"/>
    </row>
    <row r="145" spans="1:6" ht="34.5" customHeight="1">
      <c r="A145" s="7">
        <v>143</v>
      </c>
      <c r="B145" s="7" t="str">
        <f>"408320221219082554189810"</f>
        <v>408320221219082554189810</v>
      </c>
      <c r="C145" s="7" t="s">
        <v>19</v>
      </c>
      <c r="D145" s="8" t="str">
        <f>"宋一曲"</f>
        <v>宋一曲</v>
      </c>
      <c r="E145" s="7" t="str">
        <f t="shared" si="4"/>
        <v>女</v>
      </c>
      <c r="F145" s="7"/>
    </row>
    <row r="146" spans="1:6" ht="34.5" customHeight="1">
      <c r="A146" s="7">
        <v>144</v>
      </c>
      <c r="B146" s="7" t="str">
        <f>"408320221222181550189991"</f>
        <v>408320221222181550189991</v>
      </c>
      <c r="C146" s="7" t="s">
        <v>19</v>
      </c>
      <c r="D146" s="8" t="str">
        <f>"林华"</f>
        <v>林华</v>
      </c>
      <c r="E146" s="7" t="str">
        <f t="shared" si="4"/>
        <v>女</v>
      </c>
      <c r="F146" s="7"/>
    </row>
    <row r="147" spans="1:6" ht="34.5" customHeight="1">
      <c r="A147" s="7">
        <v>145</v>
      </c>
      <c r="B147" s="7" t="str">
        <f>"408320221223164112190016"</f>
        <v>408320221223164112190016</v>
      </c>
      <c r="C147" s="7" t="s">
        <v>19</v>
      </c>
      <c r="D147" s="8" t="str">
        <f>"杜春晓"</f>
        <v>杜春晓</v>
      </c>
      <c r="E147" s="7" t="str">
        <f t="shared" si="4"/>
        <v>女</v>
      </c>
      <c r="F147" s="7"/>
    </row>
    <row r="148" spans="1:6" ht="34.5" customHeight="1">
      <c r="A148" s="7">
        <v>146</v>
      </c>
      <c r="B148" s="7" t="str">
        <f>"408320221216094406189570"</f>
        <v>408320221216094406189570</v>
      </c>
      <c r="C148" s="7" t="s">
        <v>20</v>
      </c>
      <c r="D148" s="8" t="str">
        <f>"许文雪"</f>
        <v>许文雪</v>
      </c>
      <c r="E148" s="7" t="str">
        <f t="shared" si="4"/>
        <v>女</v>
      </c>
      <c r="F148" s="7"/>
    </row>
    <row r="149" spans="1:6" ht="34.5" customHeight="1">
      <c r="A149" s="7">
        <v>147</v>
      </c>
      <c r="B149" s="7" t="str">
        <f>"408320221216101058189581"</f>
        <v>408320221216101058189581</v>
      </c>
      <c r="C149" s="7" t="s">
        <v>20</v>
      </c>
      <c r="D149" s="8" t="str">
        <f>"陈定芳"</f>
        <v>陈定芳</v>
      </c>
      <c r="E149" s="7" t="str">
        <f t="shared" si="4"/>
        <v>女</v>
      </c>
      <c r="F149" s="7"/>
    </row>
    <row r="150" spans="1:6" ht="34.5" customHeight="1">
      <c r="A150" s="7">
        <v>148</v>
      </c>
      <c r="B150" s="7" t="str">
        <f>"408320221216102311189583"</f>
        <v>408320221216102311189583</v>
      </c>
      <c r="C150" s="7" t="s">
        <v>20</v>
      </c>
      <c r="D150" s="8" t="str">
        <f>"杨敏"</f>
        <v>杨敏</v>
      </c>
      <c r="E150" s="7" t="str">
        <f t="shared" si="4"/>
        <v>女</v>
      </c>
      <c r="F150" s="7"/>
    </row>
    <row r="151" spans="1:6" ht="34.5" customHeight="1">
      <c r="A151" s="7">
        <v>149</v>
      </c>
      <c r="B151" s="7" t="str">
        <f>"408320221216102327189584"</f>
        <v>408320221216102327189584</v>
      </c>
      <c r="C151" s="7" t="s">
        <v>20</v>
      </c>
      <c r="D151" s="8" t="str">
        <f>"张思媛"</f>
        <v>张思媛</v>
      </c>
      <c r="E151" s="7" t="str">
        <f t="shared" si="4"/>
        <v>女</v>
      </c>
      <c r="F151" s="7"/>
    </row>
    <row r="152" spans="1:6" ht="34.5" customHeight="1">
      <c r="A152" s="7">
        <v>150</v>
      </c>
      <c r="B152" s="7" t="str">
        <f>"408320221216105636189593"</f>
        <v>408320221216105636189593</v>
      </c>
      <c r="C152" s="7" t="s">
        <v>20</v>
      </c>
      <c r="D152" s="8" t="str">
        <f>"余明丽"</f>
        <v>余明丽</v>
      </c>
      <c r="E152" s="7" t="str">
        <f t="shared" si="4"/>
        <v>女</v>
      </c>
      <c r="F152" s="7"/>
    </row>
    <row r="153" spans="1:6" ht="34.5" customHeight="1">
      <c r="A153" s="7">
        <v>151</v>
      </c>
      <c r="B153" s="7" t="str">
        <f>"408320221216121259189604"</f>
        <v>408320221216121259189604</v>
      </c>
      <c r="C153" s="7" t="s">
        <v>20</v>
      </c>
      <c r="D153" s="8" t="str">
        <f>"吴和友"</f>
        <v>吴和友</v>
      </c>
      <c r="E153" s="7" t="str">
        <f t="shared" si="4"/>
        <v>女</v>
      </c>
      <c r="F153" s="7"/>
    </row>
    <row r="154" spans="1:6" ht="34.5" customHeight="1">
      <c r="A154" s="7">
        <v>152</v>
      </c>
      <c r="B154" s="7" t="str">
        <f>"408320221216130104189611"</f>
        <v>408320221216130104189611</v>
      </c>
      <c r="C154" s="7" t="s">
        <v>20</v>
      </c>
      <c r="D154" s="8" t="str">
        <f>"颜冰瑶"</f>
        <v>颜冰瑶</v>
      </c>
      <c r="E154" s="7" t="str">
        <f t="shared" si="4"/>
        <v>女</v>
      </c>
      <c r="F154" s="7"/>
    </row>
    <row r="155" spans="1:6" ht="34.5" customHeight="1">
      <c r="A155" s="7">
        <v>153</v>
      </c>
      <c r="B155" s="7" t="str">
        <f>"408320221216153712189632"</f>
        <v>408320221216153712189632</v>
      </c>
      <c r="C155" s="7" t="s">
        <v>20</v>
      </c>
      <c r="D155" s="8" t="str">
        <f>"符源源"</f>
        <v>符源源</v>
      </c>
      <c r="E155" s="7" t="str">
        <f t="shared" si="4"/>
        <v>女</v>
      </c>
      <c r="F155" s="7"/>
    </row>
    <row r="156" spans="1:6" ht="34.5" customHeight="1">
      <c r="A156" s="7">
        <v>154</v>
      </c>
      <c r="B156" s="7" t="str">
        <f>"408320221216154052189634"</f>
        <v>408320221216154052189634</v>
      </c>
      <c r="C156" s="7" t="s">
        <v>20</v>
      </c>
      <c r="D156" s="8" t="str">
        <f>"王明媚"</f>
        <v>王明媚</v>
      </c>
      <c r="E156" s="7" t="str">
        <f t="shared" si="4"/>
        <v>女</v>
      </c>
      <c r="F156" s="7"/>
    </row>
    <row r="157" spans="1:6" ht="34.5" customHeight="1">
      <c r="A157" s="7">
        <v>155</v>
      </c>
      <c r="B157" s="7" t="str">
        <f>"408320221216160047189638"</f>
        <v>408320221216160047189638</v>
      </c>
      <c r="C157" s="7" t="s">
        <v>20</v>
      </c>
      <c r="D157" s="8" t="str">
        <f>"王槐娜"</f>
        <v>王槐娜</v>
      </c>
      <c r="E157" s="7" t="str">
        <f t="shared" si="4"/>
        <v>女</v>
      </c>
      <c r="F157" s="7"/>
    </row>
    <row r="158" spans="1:6" ht="34.5" customHeight="1">
      <c r="A158" s="7">
        <v>156</v>
      </c>
      <c r="B158" s="7" t="str">
        <f>"408320221216161811189640"</f>
        <v>408320221216161811189640</v>
      </c>
      <c r="C158" s="7" t="s">
        <v>20</v>
      </c>
      <c r="D158" s="8" t="str">
        <f>"容镜芬"</f>
        <v>容镜芬</v>
      </c>
      <c r="E158" s="7" t="str">
        <f t="shared" si="4"/>
        <v>女</v>
      </c>
      <c r="F158" s="7"/>
    </row>
    <row r="159" spans="1:6" ht="34.5" customHeight="1">
      <c r="A159" s="7">
        <v>157</v>
      </c>
      <c r="B159" s="7" t="str">
        <f>"408320221216171310189650"</f>
        <v>408320221216171310189650</v>
      </c>
      <c r="C159" s="7" t="s">
        <v>20</v>
      </c>
      <c r="D159" s="8" t="str">
        <f>"李华凤"</f>
        <v>李华凤</v>
      </c>
      <c r="E159" s="7" t="str">
        <f t="shared" si="4"/>
        <v>女</v>
      </c>
      <c r="F159" s="7"/>
    </row>
    <row r="160" spans="1:6" ht="34.5" customHeight="1">
      <c r="A160" s="7">
        <v>158</v>
      </c>
      <c r="B160" s="7" t="str">
        <f>"408320221216175800189653"</f>
        <v>408320221216175800189653</v>
      </c>
      <c r="C160" s="7" t="s">
        <v>20</v>
      </c>
      <c r="D160" s="8" t="str">
        <f>"周立金"</f>
        <v>周立金</v>
      </c>
      <c r="E160" s="7" t="str">
        <f t="shared" si="4"/>
        <v>女</v>
      </c>
      <c r="F160" s="7"/>
    </row>
    <row r="161" spans="1:6" ht="34.5" customHeight="1">
      <c r="A161" s="7">
        <v>159</v>
      </c>
      <c r="B161" s="7" t="str">
        <f>"408320221216180841189656"</f>
        <v>408320221216180841189656</v>
      </c>
      <c r="C161" s="7" t="s">
        <v>20</v>
      </c>
      <c r="D161" s="8" t="str">
        <f>"杨妹"</f>
        <v>杨妹</v>
      </c>
      <c r="E161" s="7" t="str">
        <f t="shared" si="4"/>
        <v>女</v>
      </c>
      <c r="F161" s="7"/>
    </row>
    <row r="162" spans="1:6" ht="34.5" customHeight="1">
      <c r="A162" s="7">
        <v>160</v>
      </c>
      <c r="B162" s="7" t="str">
        <f>"408320221216182550189659"</f>
        <v>408320221216182550189659</v>
      </c>
      <c r="C162" s="7" t="s">
        <v>20</v>
      </c>
      <c r="D162" s="8" t="str">
        <f>"黄秋容"</f>
        <v>黄秋容</v>
      </c>
      <c r="E162" s="7" t="str">
        <f t="shared" si="4"/>
        <v>女</v>
      </c>
      <c r="F162" s="7"/>
    </row>
    <row r="163" spans="1:6" ht="34.5" customHeight="1">
      <c r="A163" s="7">
        <v>161</v>
      </c>
      <c r="B163" s="7" t="str">
        <f>"408320221216192252189663"</f>
        <v>408320221216192252189663</v>
      </c>
      <c r="C163" s="7" t="s">
        <v>20</v>
      </c>
      <c r="D163" s="8" t="str">
        <f>"井坤"</f>
        <v>井坤</v>
      </c>
      <c r="E163" s="7" t="str">
        <f>"男"</f>
        <v>男</v>
      </c>
      <c r="F163" s="7"/>
    </row>
    <row r="164" spans="1:6" ht="34.5" customHeight="1">
      <c r="A164" s="7">
        <v>162</v>
      </c>
      <c r="B164" s="7" t="str">
        <f>"408320221217091046189702"</f>
        <v>408320221217091046189702</v>
      </c>
      <c r="C164" s="7" t="s">
        <v>20</v>
      </c>
      <c r="D164" s="8" t="str">
        <f>"吉家媛"</f>
        <v>吉家媛</v>
      </c>
      <c r="E164" s="7" t="str">
        <f aca="true" t="shared" si="5" ref="E164:E173">"女"</f>
        <v>女</v>
      </c>
      <c r="F164" s="7"/>
    </row>
    <row r="165" spans="1:6" ht="34.5" customHeight="1">
      <c r="A165" s="7">
        <v>163</v>
      </c>
      <c r="B165" s="7" t="str">
        <f>"408320221217113309189717"</f>
        <v>408320221217113309189717</v>
      </c>
      <c r="C165" s="7" t="s">
        <v>20</v>
      </c>
      <c r="D165" s="8" t="str">
        <f>"黄丽"</f>
        <v>黄丽</v>
      </c>
      <c r="E165" s="7" t="str">
        <f t="shared" si="5"/>
        <v>女</v>
      </c>
      <c r="F165" s="7"/>
    </row>
    <row r="166" spans="1:6" ht="34.5" customHeight="1">
      <c r="A166" s="7">
        <v>164</v>
      </c>
      <c r="B166" s="7" t="str">
        <f>"408320221217170815189735"</f>
        <v>408320221217170815189735</v>
      </c>
      <c r="C166" s="7" t="s">
        <v>20</v>
      </c>
      <c r="D166" s="8" t="str">
        <f>"郭晶晶"</f>
        <v>郭晶晶</v>
      </c>
      <c r="E166" s="7" t="str">
        <f t="shared" si="5"/>
        <v>女</v>
      </c>
      <c r="F166" s="7"/>
    </row>
    <row r="167" spans="1:6" ht="34.5" customHeight="1">
      <c r="A167" s="7">
        <v>165</v>
      </c>
      <c r="B167" s="7" t="str">
        <f>"408320221217174355189739"</f>
        <v>408320221217174355189739</v>
      </c>
      <c r="C167" s="7" t="s">
        <v>20</v>
      </c>
      <c r="D167" s="8" t="str">
        <f>"张丽梅"</f>
        <v>张丽梅</v>
      </c>
      <c r="E167" s="7" t="str">
        <f t="shared" si="5"/>
        <v>女</v>
      </c>
      <c r="F167" s="7"/>
    </row>
    <row r="168" spans="1:6" ht="34.5" customHeight="1">
      <c r="A168" s="7">
        <v>166</v>
      </c>
      <c r="B168" s="7" t="str">
        <f>"408320221217200521189747"</f>
        <v>408320221217200521189747</v>
      </c>
      <c r="C168" s="7" t="s">
        <v>20</v>
      </c>
      <c r="D168" s="8" t="str">
        <f>"赵雅楠"</f>
        <v>赵雅楠</v>
      </c>
      <c r="E168" s="7" t="str">
        <f t="shared" si="5"/>
        <v>女</v>
      </c>
      <c r="F168" s="7"/>
    </row>
    <row r="169" spans="1:6" ht="34.5" customHeight="1">
      <c r="A169" s="7">
        <v>167</v>
      </c>
      <c r="B169" s="7" t="str">
        <f>"408320221218213116189798"</f>
        <v>408320221218213116189798</v>
      </c>
      <c r="C169" s="7" t="s">
        <v>20</v>
      </c>
      <c r="D169" s="8" t="str">
        <f>"曾萍英"</f>
        <v>曾萍英</v>
      </c>
      <c r="E169" s="7" t="str">
        <f t="shared" si="5"/>
        <v>女</v>
      </c>
      <c r="F169" s="7"/>
    </row>
    <row r="170" spans="1:6" ht="34.5" customHeight="1">
      <c r="A170" s="7">
        <v>168</v>
      </c>
      <c r="B170" s="7" t="str">
        <f>"408320221219024828189808"</f>
        <v>408320221219024828189808</v>
      </c>
      <c r="C170" s="7" t="s">
        <v>20</v>
      </c>
      <c r="D170" s="8" t="str">
        <f>"石东叶"</f>
        <v>石东叶</v>
      </c>
      <c r="E170" s="7" t="str">
        <f t="shared" si="5"/>
        <v>女</v>
      </c>
      <c r="F170" s="7"/>
    </row>
    <row r="171" spans="1:6" ht="34.5" customHeight="1">
      <c r="A171" s="7">
        <v>169</v>
      </c>
      <c r="B171" s="7" t="str">
        <f>"408320221219081440189809"</f>
        <v>408320221219081440189809</v>
      </c>
      <c r="C171" s="7" t="s">
        <v>20</v>
      </c>
      <c r="D171" s="8" t="str">
        <f>"黄亚丽"</f>
        <v>黄亚丽</v>
      </c>
      <c r="E171" s="7" t="str">
        <f t="shared" si="5"/>
        <v>女</v>
      </c>
      <c r="F171" s="7"/>
    </row>
    <row r="172" spans="1:6" ht="34.5" customHeight="1">
      <c r="A172" s="7">
        <v>170</v>
      </c>
      <c r="B172" s="7" t="str">
        <f>"408320221219084918189811"</f>
        <v>408320221219084918189811</v>
      </c>
      <c r="C172" s="7" t="s">
        <v>20</v>
      </c>
      <c r="D172" s="8" t="str">
        <f>"刘莉"</f>
        <v>刘莉</v>
      </c>
      <c r="E172" s="7" t="str">
        <f t="shared" si="5"/>
        <v>女</v>
      </c>
      <c r="F172" s="7"/>
    </row>
    <row r="173" spans="1:6" ht="34.5" customHeight="1">
      <c r="A173" s="7">
        <v>171</v>
      </c>
      <c r="B173" s="7" t="str">
        <f>"408320221219130023189830"</f>
        <v>408320221219130023189830</v>
      </c>
      <c r="C173" s="7" t="s">
        <v>20</v>
      </c>
      <c r="D173" s="8" t="str">
        <f>"周家莹"</f>
        <v>周家莹</v>
      </c>
      <c r="E173" s="7" t="str">
        <f t="shared" si="5"/>
        <v>女</v>
      </c>
      <c r="F173" s="7"/>
    </row>
    <row r="174" spans="1:6" ht="34.5" customHeight="1">
      <c r="A174" s="7">
        <v>172</v>
      </c>
      <c r="B174" s="7" t="str">
        <f>"408320221219160240189842"</f>
        <v>408320221219160240189842</v>
      </c>
      <c r="C174" s="7" t="s">
        <v>20</v>
      </c>
      <c r="D174" s="8" t="str">
        <f>"吴培杰"</f>
        <v>吴培杰</v>
      </c>
      <c r="E174" s="7" t="str">
        <f>"男"</f>
        <v>男</v>
      </c>
      <c r="F174" s="7"/>
    </row>
    <row r="175" spans="1:6" ht="34.5" customHeight="1">
      <c r="A175" s="7">
        <v>173</v>
      </c>
      <c r="B175" s="7" t="str">
        <f>"408320221219165900189848"</f>
        <v>408320221219165900189848</v>
      </c>
      <c r="C175" s="7" t="s">
        <v>20</v>
      </c>
      <c r="D175" s="8" t="str">
        <f>"符金晶"</f>
        <v>符金晶</v>
      </c>
      <c r="E175" s="7" t="str">
        <f>"女"</f>
        <v>女</v>
      </c>
      <c r="F175" s="7"/>
    </row>
    <row r="176" spans="1:6" ht="34.5" customHeight="1">
      <c r="A176" s="7">
        <v>174</v>
      </c>
      <c r="B176" s="7" t="str">
        <f>"408320221219175033189852"</f>
        <v>408320221219175033189852</v>
      </c>
      <c r="C176" s="7" t="s">
        <v>20</v>
      </c>
      <c r="D176" s="8" t="str">
        <f>"庞帅"</f>
        <v>庞帅</v>
      </c>
      <c r="E176" s="7" t="str">
        <f>"男"</f>
        <v>男</v>
      </c>
      <c r="F176" s="7"/>
    </row>
    <row r="177" spans="1:6" ht="34.5" customHeight="1">
      <c r="A177" s="7">
        <v>175</v>
      </c>
      <c r="B177" s="7" t="str">
        <f>"408320221219203258189860"</f>
        <v>408320221219203258189860</v>
      </c>
      <c r="C177" s="7" t="s">
        <v>20</v>
      </c>
      <c r="D177" s="8" t="str">
        <f>"董俊依"</f>
        <v>董俊依</v>
      </c>
      <c r="E177" s="7" t="str">
        <f>"女"</f>
        <v>女</v>
      </c>
      <c r="F177" s="7"/>
    </row>
    <row r="178" spans="1:6" ht="34.5" customHeight="1">
      <c r="A178" s="7">
        <v>176</v>
      </c>
      <c r="B178" s="7" t="str">
        <f>"408320221220101606189877"</f>
        <v>408320221220101606189877</v>
      </c>
      <c r="C178" s="7" t="s">
        <v>20</v>
      </c>
      <c r="D178" s="8" t="str">
        <f>"杨朝辉"</f>
        <v>杨朝辉</v>
      </c>
      <c r="E178" s="7" t="str">
        <f>"男"</f>
        <v>男</v>
      </c>
      <c r="F178" s="7"/>
    </row>
    <row r="179" spans="1:6" ht="34.5" customHeight="1">
      <c r="A179" s="7">
        <v>177</v>
      </c>
      <c r="B179" s="7" t="str">
        <f>"408320221220111509189883"</f>
        <v>408320221220111509189883</v>
      </c>
      <c r="C179" s="7" t="s">
        <v>20</v>
      </c>
      <c r="D179" s="8" t="str">
        <f>"刘许诺"</f>
        <v>刘许诺</v>
      </c>
      <c r="E179" s="7" t="str">
        <f>"女"</f>
        <v>女</v>
      </c>
      <c r="F179" s="7"/>
    </row>
    <row r="180" spans="1:6" ht="34.5" customHeight="1">
      <c r="A180" s="7">
        <v>178</v>
      </c>
      <c r="B180" s="7" t="str">
        <f>"408320221220164236189896"</f>
        <v>408320221220164236189896</v>
      </c>
      <c r="C180" s="7" t="s">
        <v>20</v>
      </c>
      <c r="D180" s="8" t="str">
        <f>"赵晓玲"</f>
        <v>赵晓玲</v>
      </c>
      <c r="E180" s="7" t="str">
        <f>"女"</f>
        <v>女</v>
      </c>
      <c r="F180" s="7"/>
    </row>
    <row r="181" spans="1:6" ht="34.5" customHeight="1">
      <c r="A181" s="7">
        <v>179</v>
      </c>
      <c r="B181" s="7" t="str">
        <f>"408320221220173634189900"</f>
        <v>408320221220173634189900</v>
      </c>
      <c r="C181" s="7" t="s">
        <v>20</v>
      </c>
      <c r="D181" s="8" t="str">
        <f>"王瑞涵"</f>
        <v>王瑞涵</v>
      </c>
      <c r="E181" s="7" t="str">
        <f>"女"</f>
        <v>女</v>
      </c>
      <c r="F181" s="7"/>
    </row>
    <row r="182" spans="1:6" ht="34.5" customHeight="1">
      <c r="A182" s="7">
        <v>180</v>
      </c>
      <c r="B182" s="7" t="str">
        <f>"408320221220203520189907"</f>
        <v>408320221220203520189907</v>
      </c>
      <c r="C182" s="7" t="s">
        <v>20</v>
      </c>
      <c r="D182" s="8" t="str">
        <f>"罗九厦"</f>
        <v>罗九厦</v>
      </c>
      <c r="E182" s="7" t="str">
        <f>"男"</f>
        <v>男</v>
      </c>
      <c r="F182" s="7"/>
    </row>
    <row r="183" spans="1:6" ht="34.5" customHeight="1">
      <c r="A183" s="7">
        <v>181</v>
      </c>
      <c r="B183" s="7" t="str">
        <f>"408320221220212158189911"</f>
        <v>408320221220212158189911</v>
      </c>
      <c r="C183" s="7" t="s">
        <v>20</v>
      </c>
      <c r="D183" s="8" t="str">
        <f>"方雪琴"</f>
        <v>方雪琴</v>
      </c>
      <c r="E183" s="7" t="str">
        <f aca="true" t="shared" si="6" ref="E183:E198">"女"</f>
        <v>女</v>
      </c>
      <c r="F183" s="7"/>
    </row>
    <row r="184" spans="1:6" ht="34.5" customHeight="1">
      <c r="A184" s="7">
        <v>182</v>
      </c>
      <c r="B184" s="7" t="str">
        <f>"408320221221112400189931"</f>
        <v>408320221221112400189931</v>
      </c>
      <c r="C184" s="7" t="s">
        <v>20</v>
      </c>
      <c r="D184" s="8" t="str">
        <f>"张琴"</f>
        <v>张琴</v>
      </c>
      <c r="E184" s="7" t="str">
        <f t="shared" si="6"/>
        <v>女</v>
      </c>
      <c r="F184" s="7"/>
    </row>
    <row r="185" spans="1:6" ht="34.5" customHeight="1">
      <c r="A185" s="7">
        <v>183</v>
      </c>
      <c r="B185" s="7" t="str">
        <f>"408320221221114121189933"</f>
        <v>408320221221114121189933</v>
      </c>
      <c r="C185" s="7" t="s">
        <v>20</v>
      </c>
      <c r="D185" s="8" t="str">
        <f>"朱铭兰"</f>
        <v>朱铭兰</v>
      </c>
      <c r="E185" s="7" t="str">
        <f t="shared" si="6"/>
        <v>女</v>
      </c>
      <c r="F185" s="7"/>
    </row>
    <row r="186" spans="1:6" ht="34.5" customHeight="1">
      <c r="A186" s="7">
        <v>184</v>
      </c>
      <c r="B186" s="7" t="str">
        <f>"408320221221151956189940"</f>
        <v>408320221221151956189940</v>
      </c>
      <c r="C186" s="7" t="s">
        <v>20</v>
      </c>
      <c r="D186" s="8" t="str">
        <f>"林苗"</f>
        <v>林苗</v>
      </c>
      <c r="E186" s="7" t="str">
        <f t="shared" si="6"/>
        <v>女</v>
      </c>
      <c r="F186" s="7"/>
    </row>
    <row r="187" spans="1:6" ht="34.5" customHeight="1">
      <c r="A187" s="7">
        <v>185</v>
      </c>
      <c r="B187" s="7" t="str">
        <f>"408320221221164709189948"</f>
        <v>408320221221164709189948</v>
      </c>
      <c r="C187" s="7" t="s">
        <v>20</v>
      </c>
      <c r="D187" s="8" t="str">
        <f>"陈丽茹"</f>
        <v>陈丽茹</v>
      </c>
      <c r="E187" s="7" t="str">
        <f t="shared" si="6"/>
        <v>女</v>
      </c>
      <c r="F187" s="7"/>
    </row>
    <row r="188" spans="1:6" ht="34.5" customHeight="1">
      <c r="A188" s="7">
        <v>186</v>
      </c>
      <c r="B188" s="7" t="str">
        <f>"408320221222094420189969"</f>
        <v>408320221222094420189969</v>
      </c>
      <c r="C188" s="7" t="s">
        <v>20</v>
      </c>
      <c r="D188" s="8" t="str">
        <f>"陈蕾"</f>
        <v>陈蕾</v>
      </c>
      <c r="E188" s="7" t="str">
        <f t="shared" si="6"/>
        <v>女</v>
      </c>
      <c r="F188" s="7"/>
    </row>
    <row r="189" spans="1:6" ht="34.5" customHeight="1">
      <c r="A189" s="7">
        <v>187</v>
      </c>
      <c r="B189" s="7" t="str">
        <f>"408320221222161441189986"</f>
        <v>408320221222161441189986</v>
      </c>
      <c r="C189" s="7" t="s">
        <v>20</v>
      </c>
      <c r="D189" s="8" t="str">
        <f>"毛沙沙"</f>
        <v>毛沙沙</v>
      </c>
      <c r="E189" s="7" t="str">
        <f t="shared" si="6"/>
        <v>女</v>
      </c>
      <c r="F189" s="7"/>
    </row>
    <row r="190" spans="1:6" ht="34.5" customHeight="1">
      <c r="A190" s="7">
        <v>188</v>
      </c>
      <c r="B190" s="7" t="str">
        <f>"408320221222191009189992"</f>
        <v>408320221222191009189992</v>
      </c>
      <c r="C190" s="7" t="s">
        <v>20</v>
      </c>
      <c r="D190" s="8" t="str">
        <f>"羊玉妍"</f>
        <v>羊玉妍</v>
      </c>
      <c r="E190" s="7" t="str">
        <f t="shared" si="6"/>
        <v>女</v>
      </c>
      <c r="F190" s="7"/>
    </row>
    <row r="191" spans="1:6" ht="34.5" customHeight="1">
      <c r="A191" s="7">
        <v>189</v>
      </c>
      <c r="B191" s="7" t="str">
        <f>"408320221222205636189999"</f>
        <v>408320221222205636189999</v>
      </c>
      <c r="C191" s="7" t="s">
        <v>20</v>
      </c>
      <c r="D191" s="8" t="str">
        <f>"陈靓馨"</f>
        <v>陈靓馨</v>
      </c>
      <c r="E191" s="7" t="str">
        <f t="shared" si="6"/>
        <v>女</v>
      </c>
      <c r="F191" s="7"/>
    </row>
    <row r="192" spans="1:6" ht="34.5" customHeight="1">
      <c r="A192" s="7">
        <v>190</v>
      </c>
      <c r="B192" s="7" t="str">
        <f>"408320221223111113190010"</f>
        <v>408320221223111113190010</v>
      </c>
      <c r="C192" s="7" t="s">
        <v>20</v>
      </c>
      <c r="D192" s="8" t="str">
        <f>"何嘉琪"</f>
        <v>何嘉琪</v>
      </c>
      <c r="E192" s="7" t="str">
        <f t="shared" si="6"/>
        <v>女</v>
      </c>
      <c r="F192" s="7"/>
    </row>
    <row r="193" spans="1:6" ht="34.5" customHeight="1">
      <c r="A193" s="7">
        <v>191</v>
      </c>
      <c r="B193" s="7" t="str">
        <f>"408320221223112026190011"</f>
        <v>408320221223112026190011</v>
      </c>
      <c r="C193" s="7" t="s">
        <v>20</v>
      </c>
      <c r="D193" s="8" t="str">
        <f>"陈幸妹"</f>
        <v>陈幸妹</v>
      </c>
      <c r="E193" s="7" t="str">
        <f t="shared" si="6"/>
        <v>女</v>
      </c>
      <c r="F193" s="7"/>
    </row>
    <row r="194" spans="1:6" ht="34.5" customHeight="1">
      <c r="A194" s="7">
        <v>192</v>
      </c>
      <c r="B194" s="7" t="str">
        <f>"408320221225115153190052"</f>
        <v>408320221225115153190052</v>
      </c>
      <c r="C194" s="7" t="s">
        <v>20</v>
      </c>
      <c r="D194" s="8" t="str">
        <f>"翁海妹"</f>
        <v>翁海妹</v>
      </c>
      <c r="E194" s="7" t="str">
        <f t="shared" si="6"/>
        <v>女</v>
      </c>
      <c r="F194" s="7"/>
    </row>
    <row r="195" spans="1:6" ht="34.5" customHeight="1">
      <c r="A195" s="7">
        <v>193</v>
      </c>
      <c r="B195" s="7" t="str">
        <f>"408320221225211818190062"</f>
        <v>408320221225211818190062</v>
      </c>
      <c r="C195" s="7" t="s">
        <v>20</v>
      </c>
      <c r="D195" s="8" t="str">
        <f>"朱丹娜"</f>
        <v>朱丹娜</v>
      </c>
      <c r="E195" s="7" t="str">
        <f t="shared" si="6"/>
        <v>女</v>
      </c>
      <c r="F195" s="7"/>
    </row>
    <row r="196" spans="1:6" ht="34.5" customHeight="1">
      <c r="A196" s="7">
        <v>194</v>
      </c>
      <c r="B196" s="7" t="str">
        <f>"408320221226105946190075"</f>
        <v>408320221226105946190075</v>
      </c>
      <c r="C196" s="7" t="s">
        <v>20</v>
      </c>
      <c r="D196" s="8" t="str">
        <f>"刘金凤"</f>
        <v>刘金凤</v>
      </c>
      <c r="E196" s="7" t="str">
        <f t="shared" si="6"/>
        <v>女</v>
      </c>
      <c r="F196" s="7"/>
    </row>
    <row r="197" spans="1:6" ht="34.5" customHeight="1">
      <c r="A197" s="7">
        <v>195</v>
      </c>
      <c r="B197" s="7" t="str">
        <f>"408320221226131017190078"</f>
        <v>408320221226131017190078</v>
      </c>
      <c r="C197" s="7" t="s">
        <v>20</v>
      </c>
      <c r="D197" s="8" t="str">
        <f>"蒋薇"</f>
        <v>蒋薇</v>
      </c>
      <c r="E197" s="7" t="str">
        <f t="shared" si="6"/>
        <v>女</v>
      </c>
      <c r="F197" s="7"/>
    </row>
    <row r="198" spans="1:6" ht="34.5" customHeight="1">
      <c r="A198" s="7">
        <v>196</v>
      </c>
      <c r="B198" s="7" t="str">
        <f>"408320221227095444190102"</f>
        <v>408320221227095444190102</v>
      </c>
      <c r="C198" s="7" t="s">
        <v>20</v>
      </c>
      <c r="D198" s="8" t="str">
        <f>"刘艳芳"</f>
        <v>刘艳芳</v>
      </c>
      <c r="E198" s="7" t="str">
        <f t="shared" si="6"/>
        <v>女</v>
      </c>
      <c r="F198" s="7"/>
    </row>
    <row r="199" spans="1:6" ht="34.5" customHeight="1">
      <c r="A199" s="7">
        <v>197</v>
      </c>
      <c r="B199" s="7" t="str">
        <f>"408320221227104415190107"</f>
        <v>408320221227104415190107</v>
      </c>
      <c r="C199" s="7" t="s">
        <v>20</v>
      </c>
      <c r="D199" s="8" t="str">
        <f>"符步科"</f>
        <v>符步科</v>
      </c>
      <c r="E199" s="7" t="str">
        <f>"男"</f>
        <v>男</v>
      </c>
      <c r="F199" s="7"/>
    </row>
    <row r="200" spans="1:6" ht="34.5" customHeight="1">
      <c r="A200" s="7">
        <v>198</v>
      </c>
      <c r="B200" s="7" t="str">
        <f>"408320221227162651190121"</f>
        <v>408320221227162651190121</v>
      </c>
      <c r="C200" s="7" t="s">
        <v>20</v>
      </c>
      <c r="D200" s="8" t="str">
        <f>"董绿绿"</f>
        <v>董绿绿</v>
      </c>
      <c r="E200" s="7" t="str">
        <f>"女"</f>
        <v>女</v>
      </c>
      <c r="F200" s="7"/>
    </row>
    <row r="201" spans="1:6" ht="34.5" customHeight="1">
      <c r="A201" s="7">
        <v>199</v>
      </c>
      <c r="B201" s="7" t="str">
        <f>"408320221227192453190126"</f>
        <v>408320221227192453190126</v>
      </c>
      <c r="C201" s="7" t="s">
        <v>20</v>
      </c>
      <c r="D201" s="8" t="str">
        <f>"刘传儒"</f>
        <v>刘传儒</v>
      </c>
      <c r="E201" s="7" t="str">
        <f>"男"</f>
        <v>男</v>
      </c>
      <c r="F201" s="7"/>
    </row>
    <row r="202" spans="1:6" ht="34.5" customHeight="1">
      <c r="A202" s="7">
        <v>200</v>
      </c>
      <c r="B202" s="7" t="str">
        <f>"408320221228154453190150"</f>
        <v>408320221228154453190150</v>
      </c>
      <c r="C202" s="7" t="s">
        <v>20</v>
      </c>
      <c r="D202" s="8" t="str">
        <f>"孙小萍"</f>
        <v>孙小萍</v>
      </c>
      <c r="E202" s="7" t="str">
        <f>"女"</f>
        <v>女</v>
      </c>
      <c r="F202" s="7"/>
    </row>
    <row r="203" spans="1:6" ht="34.5" customHeight="1">
      <c r="A203" s="7">
        <v>201</v>
      </c>
      <c r="B203" s="7" t="str">
        <f>"408320221228195144190168"</f>
        <v>408320221228195144190168</v>
      </c>
      <c r="C203" s="7" t="s">
        <v>20</v>
      </c>
      <c r="D203" s="8" t="str">
        <f>"符奕女"</f>
        <v>符奕女</v>
      </c>
      <c r="E203" s="7" t="str">
        <f>"女"</f>
        <v>女</v>
      </c>
      <c r="F203" s="7"/>
    </row>
    <row r="204" spans="1:6" ht="34.5" customHeight="1">
      <c r="A204" s="7">
        <v>202</v>
      </c>
      <c r="B204" s="7" t="str">
        <f>"408320221228200525190169"</f>
        <v>408320221228200525190169</v>
      </c>
      <c r="C204" s="7" t="s">
        <v>20</v>
      </c>
      <c r="D204" s="8" t="str">
        <f>"赵丹"</f>
        <v>赵丹</v>
      </c>
      <c r="E204" s="7" t="str">
        <f>"女"</f>
        <v>女</v>
      </c>
      <c r="F204" s="7"/>
    </row>
    <row r="205" spans="1:6" ht="34.5" customHeight="1">
      <c r="A205" s="7">
        <v>203</v>
      </c>
      <c r="B205" s="7" t="str">
        <f>"408320221228230843190176"</f>
        <v>408320221228230843190176</v>
      </c>
      <c r="C205" s="7" t="s">
        <v>20</v>
      </c>
      <c r="D205" s="8" t="str">
        <f>"黎瑞妤"</f>
        <v>黎瑞妤</v>
      </c>
      <c r="E205" s="7" t="str">
        <f>"女"</f>
        <v>女</v>
      </c>
      <c r="F205" s="7"/>
    </row>
    <row r="206" spans="1:6" ht="34.5" customHeight="1">
      <c r="A206" s="7">
        <v>204</v>
      </c>
      <c r="B206" s="7" t="str">
        <f>"408320221229112550190203"</f>
        <v>408320221229112550190203</v>
      </c>
      <c r="C206" s="7" t="s">
        <v>20</v>
      </c>
      <c r="D206" s="8" t="str">
        <f>"陈翔姨"</f>
        <v>陈翔姨</v>
      </c>
      <c r="E206" s="7" t="str">
        <f>"女"</f>
        <v>女</v>
      </c>
      <c r="F206" s="7"/>
    </row>
    <row r="207" spans="1:6" ht="34.5" customHeight="1">
      <c r="A207" s="7">
        <v>205</v>
      </c>
      <c r="B207" s="7" t="str">
        <f>"408320221216145122189621"</f>
        <v>408320221216145122189621</v>
      </c>
      <c r="C207" s="7" t="s">
        <v>21</v>
      </c>
      <c r="D207" s="8" t="str">
        <f>"邢维炜"</f>
        <v>邢维炜</v>
      </c>
      <c r="E207" s="7" t="str">
        <f>"男"</f>
        <v>男</v>
      </c>
      <c r="F207" s="7"/>
    </row>
    <row r="208" spans="1:6" ht="34.5" customHeight="1">
      <c r="A208" s="7">
        <v>206</v>
      </c>
      <c r="B208" s="7" t="str">
        <f>"408320221222201558189996"</f>
        <v>408320221222201558189996</v>
      </c>
      <c r="C208" s="7" t="s">
        <v>21</v>
      </c>
      <c r="D208" s="8" t="str">
        <f>"陈霞"</f>
        <v>陈霞</v>
      </c>
      <c r="E208" s="7" t="str">
        <f>"女"</f>
        <v>女</v>
      </c>
      <c r="F208" s="7" t="s">
        <v>22</v>
      </c>
    </row>
    <row r="209" spans="1:6" ht="34.5" customHeight="1">
      <c r="A209" s="7">
        <v>207</v>
      </c>
      <c r="B209" s="7" t="str">
        <f>"408320230108101820190220"</f>
        <v>408320230108101820190220</v>
      </c>
      <c r="C209" s="7" t="s">
        <v>21</v>
      </c>
      <c r="D209" s="8" t="str">
        <f>"陈钊钊"</f>
        <v>陈钊钊</v>
      </c>
      <c r="E209" s="7" t="str">
        <f>"男"</f>
        <v>男</v>
      </c>
      <c r="F209" s="7"/>
    </row>
    <row r="210" spans="1:6" ht="34.5" customHeight="1">
      <c r="A210" s="7">
        <v>208</v>
      </c>
      <c r="B210" s="7" t="str">
        <f>"408320221216173251189652"</f>
        <v>408320221216173251189652</v>
      </c>
      <c r="C210" s="7" t="s">
        <v>23</v>
      </c>
      <c r="D210" s="8" t="str">
        <f>"蔡维佳"</f>
        <v>蔡维佳</v>
      </c>
      <c r="E210" s="7" t="str">
        <f>"男"</f>
        <v>男</v>
      </c>
      <c r="F210" s="7"/>
    </row>
    <row r="211" spans="1:6" ht="34.5" customHeight="1">
      <c r="A211" s="7">
        <v>209</v>
      </c>
      <c r="B211" s="7" t="str">
        <f>"408320221217155227189731"</f>
        <v>408320221217155227189731</v>
      </c>
      <c r="C211" s="7" t="s">
        <v>23</v>
      </c>
      <c r="D211" s="8" t="str">
        <f>"王婷"</f>
        <v>王婷</v>
      </c>
      <c r="E211" s="7" t="str">
        <f>"女"</f>
        <v>女</v>
      </c>
      <c r="F211" s="7"/>
    </row>
    <row r="212" spans="1:6" ht="34.5" customHeight="1">
      <c r="A212" s="7">
        <v>210</v>
      </c>
      <c r="B212" s="7" t="str">
        <f>"408320221219130838189831"</f>
        <v>408320221219130838189831</v>
      </c>
      <c r="C212" s="7" t="s">
        <v>23</v>
      </c>
      <c r="D212" s="8" t="str">
        <f>"羊翠秋"</f>
        <v>羊翠秋</v>
      </c>
      <c r="E212" s="7" t="str">
        <f>"女"</f>
        <v>女</v>
      </c>
      <c r="F212" s="7"/>
    </row>
    <row r="213" spans="1:6" ht="34.5" customHeight="1">
      <c r="A213" s="7">
        <v>211</v>
      </c>
      <c r="B213" s="7" t="str">
        <f>"408320230106172051190209"</f>
        <v>408320230106172051190209</v>
      </c>
      <c r="C213" s="7" t="s">
        <v>23</v>
      </c>
      <c r="D213" s="8" t="str">
        <f>"黄成华"</f>
        <v>黄成华</v>
      </c>
      <c r="E213" s="7" t="str">
        <f aca="true" t="shared" si="7" ref="E213:E218">"男"</f>
        <v>男</v>
      </c>
      <c r="F213" s="7"/>
    </row>
    <row r="214" spans="1:6" ht="34.5" customHeight="1">
      <c r="A214" s="7">
        <v>212</v>
      </c>
      <c r="B214" s="7" t="str">
        <f>"408320230107192652190215"</f>
        <v>408320230107192652190215</v>
      </c>
      <c r="C214" s="7" t="s">
        <v>23</v>
      </c>
      <c r="D214" s="8" t="str">
        <f>"吴生侬"</f>
        <v>吴生侬</v>
      </c>
      <c r="E214" s="7" t="str">
        <f t="shared" si="7"/>
        <v>男</v>
      </c>
      <c r="F214" s="7"/>
    </row>
    <row r="215" spans="1:6" ht="34.5" customHeight="1">
      <c r="A215" s="7">
        <v>213</v>
      </c>
      <c r="B215" s="7" t="str">
        <f>"408320230110211522190242"</f>
        <v>408320230110211522190242</v>
      </c>
      <c r="C215" s="7" t="s">
        <v>23</v>
      </c>
      <c r="D215" s="8" t="str">
        <f>"陈祥锡"</f>
        <v>陈祥锡</v>
      </c>
      <c r="E215" s="7" t="str">
        <f t="shared" si="7"/>
        <v>男</v>
      </c>
      <c r="F215" s="7"/>
    </row>
    <row r="216" spans="1:6" ht="34.5" customHeight="1">
      <c r="A216" s="7">
        <v>214</v>
      </c>
      <c r="B216" s="7" t="str">
        <f>"408320230111101040190246"</f>
        <v>408320230111101040190246</v>
      </c>
      <c r="C216" s="7" t="s">
        <v>23</v>
      </c>
      <c r="D216" s="8" t="str">
        <f>"李超"</f>
        <v>李超</v>
      </c>
      <c r="E216" s="7" t="str">
        <f t="shared" si="7"/>
        <v>男</v>
      </c>
      <c r="F216" s="7"/>
    </row>
    <row r="217" spans="1:6" ht="34.5" customHeight="1">
      <c r="A217" s="7">
        <v>215</v>
      </c>
      <c r="B217" s="7" t="str">
        <f>"408320230111211333190251"</f>
        <v>408320230111211333190251</v>
      </c>
      <c r="C217" s="7" t="s">
        <v>23</v>
      </c>
      <c r="D217" s="8" t="str">
        <f>"周亨通"</f>
        <v>周亨通</v>
      </c>
      <c r="E217" s="7" t="str">
        <f t="shared" si="7"/>
        <v>男</v>
      </c>
      <c r="F217" s="7"/>
    </row>
    <row r="218" spans="1:6" ht="34.5" customHeight="1">
      <c r="A218" s="7">
        <v>216</v>
      </c>
      <c r="B218" s="7" t="str">
        <f>"408320221216103014189585"</f>
        <v>408320221216103014189585</v>
      </c>
      <c r="C218" s="7" t="s">
        <v>24</v>
      </c>
      <c r="D218" s="8" t="str">
        <f>"胡靖钰"</f>
        <v>胡靖钰</v>
      </c>
      <c r="E218" s="7" t="str">
        <f t="shared" si="7"/>
        <v>男</v>
      </c>
      <c r="F218" s="7"/>
    </row>
    <row r="219" spans="1:6" ht="34.5" customHeight="1">
      <c r="A219" s="7">
        <v>217</v>
      </c>
      <c r="B219" s="7" t="str">
        <f>"408320221216103104189586"</f>
        <v>408320221216103104189586</v>
      </c>
      <c r="C219" s="7" t="s">
        <v>24</v>
      </c>
      <c r="D219" s="8" t="str">
        <f>"冯建燕"</f>
        <v>冯建燕</v>
      </c>
      <c r="E219" s="7" t="str">
        <f>"女"</f>
        <v>女</v>
      </c>
      <c r="F219" s="7"/>
    </row>
    <row r="220" spans="1:6" ht="34.5" customHeight="1">
      <c r="A220" s="7">
        <v>218</v>
      </c>
      <c r="B220" s="7" t="str">
        <f>"408320221216144745189618"</f>
        <v>408320221216144745189618</v>
      </c>
      <c r="C220" s="7" t="s">
        <v>24</v>
      </c>
      <c r="D220" s="8" t="str">
        <f>"孙丽萍"</f>
        <v>孙丽萍</v>
      </c>
      <c r="E220" s="7" t="str">
        <f>"女"</f>
        <v>女</v>
      </c>
      <c r="F220" s="7"/>
    </row>
    <row r="221" spans="1:6" ht="34.5" customHeight="1">
      <c r="A221" s="7">
        <v>219</v>
      </c>
      <c r="B221" s="7" t="str">
        <f>"408320221216151432189625"</f>
        <v>408320221216151432189625</v>
      </c>
      <c r="C221" s="7" t="s">
        <v>24</v>
      </c>
      <c r="D221" s="8" t="str">
        <f>"王珍"</f>
        <v>王珍</v>
      </c>
      <c r="E221" s="7" t="str">
        <f>"女"</f>
        <v>女</v>
      </c>
      <c r="F221" s="7"/>
    </row>
    <row r="222" spans="1:6" ht="34.5" customHeight="1">
      <c r="A222" s="7">
        <v>220</v>
      </c>
      <c r="B222" s="7" t="str">
        <f>"408320221216214903189688"</f>
        <v>408320221216214903189688</v>
      </c>
      <c r="C222" s="7" t="s">
        <v>24</v>
      </c>
      <c r="D222" s="8" t="str">
        <f>"林诗"</f>
        <v>林诗</v>
      </c>
      <c r="E222" s="7" t="str">
        <f>"男"</f>
        <v>男</v>
      </c>
      <c r="F222" s="7"/>
    </row>
    <row r="223" spans="1:6" ht="34.5" customHeight="1">
      <c r="A223" s="7">
        <v>221</v>
      </c>
      <c r="B223" s="7" t="str">
        <f>"408320221218095327189764"</f>
        <v>408320221218095327189764</v>
      </c>
      <c r="C223" s="7" t="s">
        <v>24</v>
      </c>
      <c r="D223" s="8" t="str">
        <f>"陈嘉裕"</f>
        <v>陈嘉裕</v>
      </c>
      <c r="E223" s="7" t="str">
        <f>"女"</f>
        <v>女</v>
      </c>
      <c r="F223" s="7"/>
    </row>
    <row r="224" spans="1:6" ht="34.5" customHeight="1">
      <c r="A224" s="7">
        <v>222</v>
      </c>
      <c r="B224" s="7" t="str">
        <f>"408320221218232206189807"</f>
        <v>408320221218232206189807</v>
      </c>
      <c r="C224" s="7" t="s">
        <v>24</v>
      </c>
      <c r="D224" s="8" t="str">
        <f>"李叶萍"</f>
        <v>李叶萍</v>
      </c>
      <c r="E224" s="7" t="str">
        <f>"女"</f>
        <v>女</v>
      </c>
      <c r="F224" s="7"/>
    </row>
    <row r="225" spans="1:6" ht="34.5" customHeight="1">
      <c r="A225" s="7">
        <v>223</v>
      </c>
      <c r="B225" s="7" t="str">
        <f>"408320221219093828189817"</f>
        <v>408320221219093828189817</v>
      </c>
      <c r="C225" s="7" t="s">
        <v>24</v>
      </c>
      <c r="D225" s="8" t="str">
        <f>"洪书琴"</f>
        <v>洪书琴</v>
      </c>
      <c r="E225" s="7" t="str">
        <f>"女"</f>
        <v>女</v>
      </c>
      <c r="F225" s="7"/>
    </row>
    <row r="226" spans="1:6" ht="34.5" customHeight="1">
      <c r="A226" s="7">
        <v>224</v>
      </c>
      <c r="B226" s="7" t="str">
        <f>"408320221220103855189882"</f>
        <v>408320221220103855189882</v>
      </c>
      <c r="C226" s="7" t="s">
        <v>24</v>
      </c>
      <c r="D226" s="8" t="str">
        <f>"樊雪"</f>
        <v>樊雪</v>
      </c>
      <c r="E226" s="7" t="str">
        <f>"女"</f>
        <v>女</v>
      </c>
      <c r="F226" s="7"/>
    </row>
    <row r="227" spans="1:6" ht="34.5" customHeight="1">
      <c r="A227" s="7">
        <v>225</v>
      </c>
      <c r="B227" s="7" t="str">
        <f>"408320221220175028189901"</f>
        <v>408320221220175028189901</v>
      </c>
      <c r="C227" s="7" t="s">
        <v>24</v>
      </c>
      <c r="D227" s="8" t="str">
        <f>"郑大超"</f>
        <v>郑大超</v>
      </c>
      <c r="E227" s="7" t="str">
        <f>"男"</f>
        <v>男</v>
      </c>
      <c r="F227" s="7"/>
    </row>
    <row r="228" spans="1:6" ht="34.5" customHeight="1">
      <c r="A228" s="7">
        <v>226</v>
      </c>
      <c r="B228" s="7" t="str">
        <f>"408320221221142041189937"</f>
        <v>408320221221142041189937</v>
      </c>
      <c r="C228" s="7" t="s">
        <v>24</v>
      </c>
      <c r="D228" s="8" t="str">
        <f>"王娟"</f>
        <v>王娟</v>
      </c>
      <c r="E228" s="7" t="str">
        <f>"女"</f>
        <v>女</v>
      </c>
      <c r="F228" s="7"/>
    </row>
    <row r="229" spans="1:6" ht="34.5" customHeight="1">
      <c r="A229" s="7">
        <v>227</v>
      </c>
      <c r="B229" s="7" t="str">
        <f>"408320221221155314189944"</f>
        <v>408320221221155314189944</v>
      </c>
      <c r="C229" s="7" t="s">
        <v>24</v>
      </c>
      <c r="D229" s="8" t="str">
        <f>"王丽"</f>
        <v>王丽</v>
      </c>
      <c r="E229" s="7" t="str">
        <f>"女"</f>
        <v>女</v>
      </c>
      <c r="F229" s="7"/>
    </row>
    <row r="230" spans="1:6" ht="34.5" customHeight="1">
      <c r="A230" s="7">
        <v>228</v>
      </c>
      <c r="B230" s="7" t="str">
        <f>"408320221221164116189947"</f>
        <v>408320221221164116189947</v>
      </c>
      <c r="C230" s="7" t="s">
        <v>24</v>
      </c>
      <c r="D230" s="8" t="str">
        <f>"周唐莹"</f>
        <v>周唐莹</v>
      </c>
      <c r="E230" s="7" t="str">
        <f>"女"</f>
        <v>女</v>
      </c>
      <c r="F230" s="7"/>
    </row>
    <row r="231" spans="1:6" ht="34.5" customHeight="1">
      <c r="A231" s="7">
        <v>229</v>
      </c>
      <c r="B231" s="7" t="str">
        <f>"408320221223222447190034"</f>
        <v>408320221223222447190034</v>
      </c>
      <c r="C231" s="7" t="s">
        <v>24</v>
      </c>
      <c r="D231" s="8" t="str">
        <f>"黄文军"</f>
        <v>黄文军</v>
      </c>
      <c r="E231" s="7" t="str">
        <f>"男"</f>
        <v>男</v>
      </c>
      <c r="F231" s="7"/>
    </row>
    <row r="232" spans="1:6" ht="34.5" customHeight="1">
      <c r="A232" s="7">
        <v>230</v>
      </c>
      <c r="B232" s="7" t="str">
        <f>"408320221225230836190067"</f>
        <v>408320221225230836190067</v>
      </c>
      <c r="C232" s="7" t="s">
        <v>24</v>
      </c>
      <c r="D232" s="8" t="str">
        <f>"林莉"</f>
        <v>林莉</v>
      </c>
      <c r="E232" s="7" t="str">
        <f aca="true" t="shared" si="8" ref="E232:E238">"女"</f>
        <v>女</v>
      </c>
      <c r="F232" s="7"/>
    </row>
    <row r="233" spans="1:6" ht="34.5" customHeight="1">
      <c r="A233" s="7">
        <v>231</v>
      </c>
      <c r="B233" s="7" t="str">
        <f>"408320221216090214189556"</f>
        <v>408320221216090214189556</v>
      </c>
      <c r="C233" s="7" t="s">
        <v>25</v>
      </c>
      <c r="D233" s="8" t="str">
        <f>"王葳"</f>
        <v>王葳</v>
      </c>
      <c r="E233" s="7" t="str">
        <f t="shared" si="8"/>
        <v>女</v>
      </c>
      <c r="F233" s="7"/>
    </row>
    <row r="234" spans="1:6" ht="34.5" customHeight="1">
      <c r="A234" s="7">
        <v>232</v>
      </c>
      <c r="B234" s="7" t="str">
        <f>"408320221216125820189610"</f>
        <v>408320221216125820189610</v>
      </c>
      <c r="C234" s="7" t="s">
        <v>25</v>
      </c>
      <c r="D234" s="8" t="str">
        <f>"安然"</f>
        <v>安然</v>
      </c>
      <c r="E234" s="7" t="str">
        <f t="shared" si="8"/>
        <v>女</v>
      </c>
      <c r="F234" s="7"/>
    </row>
    <row r="235" spans="1:6" ht="34.5" customHeight="1">
      <c r="A235" s="7">
        <v>233</v>
      </c>
      <c r="B235" s="7" t="str">
        <f>"408320221216193431189664"</f>
        <v>408320221216193431189664</v>
      </c>
      <c r="C235" s="7" t="s">
        <v>25</v>
      </c>
      <c r="D235" s="8" t="str">
        <f>"李双婧"</f>
        <v>李双婧</v>
      </c>
      <c r="E235" s="7" t="str">
        <f t="shared" si="8"/>
        <v>女</v>
      </c>
      <c r="F235" s="7"/>
    </row>
    <row r="236" spans="1:6" ht="34.5" customHeight="1">
      <c r="A236" s="7">
        <v>234</v>
      </c>
      <c r="B236" s="7" t="str">
        <f>"408320221217153618189730"</f>
        <v>408320221217153618189730</v>
      </c>
      <c r="C236" s="7" t="s">
        <v>25</v>
      </c>
      <c r="D236" s="8" t="str">
        <f>"曾樱"</f>
        <v>曾樱</v>
      </c>
      <c r="E236" s="7" t="str">
        <f t="shared" si="8"/>
        <v>女</v>
      </c>
      <c r="F236" s="7"/>
    </row>
    <row r="237" spans="1:6" ht="34.5" customHeight="1">
      <c r="A237" s="7">
        <v>235</v>
      </c>
      <c r="B237" s="7" t="str">
        <f>"408320221217172217189736"</f>
        <v>408320221217172217189736</v>
      </c>
      <c r="C237" s="7" t="s">
        <v>25</v>
      </c>
      <c r="D237" s="8" t="str">
        <f>"王晨"</f>
        <v>王晨</v>
      </c>
      <c r="E237" s="7" t="str">
        <f t="shared" si="8"/>
        <v>女</v>
      </c>
      <c r="F237" s="7"/>
    </row>
    <row r="238" spans="1:6" ht="34.5" customHeight="1">
      <c r="A238" s="7">
        <v>236</v>
      </c>
      <c r="B238" s="7" t="str">
        <f>"408320221218171914189785"</f>
        <v>408320221218171914189785</v>
      </c>
      <c r="C238" s="7" t="s">
        <v>25</v>
      </c>
      <c r="D238" s="8" t="str">
        <f>"孙东钰"</f>
        <v>孙东钰</v>
      </c>
      <c r="E238" s="7" t="str">
        <f t="shared" si="8"/>
        <v>女</v>
      </c>
      <c r="F238" s="7"/>
    </row>
    <row r="239" spans="1:6" ht="34.5" customHeight="1">
      <c r="A239" s="7">
        <v>237</v>
      </c>
      <c r="B239" s="7" t="str">
        <f>"408320221218190706189789"</f>
        <v>408320221218190706189789</v>
      </c>
      <c r="C239" s="7" t="s">
        <v>25</v>
      </c>
      <c r="D239" s="8" t="str">
        <f>"赵汝露"</f>
        <v>赵汝露</v>
      </c>
      <c r="E239" s="7" t="str">
        <f>"男"</f>
        <v>男</v>
      </c>
      <c r="F239" s="7"/>
    </row>
    <row r="240" spans="1:6" ht="34.5" customHeight="1">
      <c r="A240" s="7">
        <v>238</v>
      </c>
      <c r="B240" s="7" t="str">
        <f>"408320221219131547189834"</f>
        <v>408320221219131547189834</v>
      </c>
      <c r="C240" s="7" t="s">
        <v>25</v>
      </c>
      <c r="D240" s="8" t="str">
        <f>"文鑫"</f>
        <v>文鑫</v>
      </c>
      <c r="E240" s="7" t="str">
        <f aca="true" t="shared" si="9" ref="E240:E246">"女"</f>
        <v>女</v>
      </c>
      <c r="F240" s="7"/>
    </row>
    <row r="241" spans="1:6" ht="34.5" customHeight="1">
      <c r="A241" s="7">
        <v>239</v>
      </c>
      <c r="B241" s="7" t="str">
        <f>"408320221220150737189889"</f>
        <v>408320221220150737189889</v>
      </c>
      <c r="C241" s="7" t="s">
        <v>25</v>
      </c>
      <c r="D241" s="8" t="str">
        <f>"牛思璎"</f>
        <v>牛思璎</v>
      </c>
      <c r="E241" s="7" t="str">
        <f t="shared" si="9"/>
        <v>女</v>
      </c>
      <c r="F241" s="7"/>
    </row>
    <row r="242" spans="1:6" ht="34.5" customHeight="1">
      <c r="A242" s="7">
        <v>240</v>
      </c>
      <c r="B242" s="7" t="str">
        <f>"408320221220214651189913"</f>
        <v>408320221220214651189913</v>
      </c>
      <c r="C242" s="7" t="s">
        <v>25</v>
      </c>
      <c r="D242" s="8" t="str">
        <f>"薛琼英"</f>
        <v>薛琼英</v>
      </c>
      <c r="E242" s="7" t="str">
        <f t="shared" si="9"/>
        <v>女</v>
      </c>
      <c r="F242" s="7"/>
    </row>
    <row r="243" spans="1:6" ht="34.5" customHeight="1">
      <c r="A243" s="7">
        <v>241</v>
      </c>
      <c r="B243" s="7" t="str">
        <f>"408320221221180738189952"</f>
        <v>408320221221180738189952</v>
      </c>
      <c r="C243" s="7" t="s">
        <v>25</v>
      </c>
      <c r="D243" s="8" t="str">
        <f>"李艾"</f>
        <v>李艾</v>
      </c>
      <c r="E243" s="7" t="str">
        <f t="shared" si="9"/>
        <v>女</v>
      </c>
      <c r="F243" s="7"/>
    </row>
    <row r="244" spans="1:6" ht="34.5" customHeight="1">
      <c r="A244" s="7">
        <v>242</v>
      </c>
      <c r="B244" s="7" t="str">
        <f>"408320221226142951190080"</f>
        <v>408320221226142951190080</v>
      </c>
      <c r="C244" s="7" t="s">
        <v>25</v>
      </c>
      <c r="D244" s="8" t="str">
        <f>"符振娜"</f>
        <v>符振娜</v>
      </c>
      <c r="E244" s="7" t="str">
        <f t="shared" si="9"/>
        <v>女</v>
      </c>
      <c r="F244" s="7"/>
    </row>
    <row r="245" spans="1:6" ht="34.5" customHeight="1">
      <c r="A245" s="7">
        <v>243</v>
      </c>
      <c r="B245" s="7" t="str">
        <f>"408320221227134528190114"</f>
        <v>408320221227134528190114</v>
      </c>
      <c r="C245" s="7" t="s">
        <v>25</v>
      </c>
      <c r="D245" s="8" t="str">
        <f>"吴婉"</f>
        <v>吴婉</v>
      </c>
      <c r="E245" s="7" t="str">
        <f t="shared" si="9"/>
        <v>女</v>
      </c>
      <c r="F245" s="7"/>
    </row>
    <row r="246" spans="1:6" ht="34.5" customHeight="1">
      <c r="A246" s="7">
        <v>244</v>
      </c>
      <c r="B246" s="7" t="str">
        <f>"408320221228083543190138"</f>
        <v>408320221228083543190138</v>
      </c>
      <c r="C246" s="7" t="s">
        <v>25</v>
      </c>
      <c r="D246" s="8" t="str">
        <f>"陈思佳"</f>
        <v>陈思佳</v>
      </c>
      <c r="E246" s="7" t="str">
        <f t="shared" si="9"/>
        <v>女</v>
      </c>
      <c r="F246" s="7"/>
    </row>
    <row r="247" spans="1:6" ht="34.5" customHeight="1">
      <c r="A247" s="7">
        <v>245</v>
      </c>
      <c r="B247" s="7" t="str">
        <f>"408320221216092503189563"</f>
        <v>408320221216092503189563</v>
      </c>
      <c r="C247" s="7" t="s">
        <v>26</v>
      </c>
      <c r="D247" s="8" t="str">
        <f>"孙发翔"</f>
        <v>孙发翔</v>
      </c>
      <c r="E247" s="7" t="str">
        <f>"男"</f>
        <v>男</v>
      </c>
      <c r="F247" s="7"/>
    </row>
    <row r="248" spans="1:6" ht="34.5" customHeight="1">
      <c r="A248" s="7">
        <v>246</v>
      </c>
      <c r="B248" s="7" t="str">
        <f>"408320221216120025189602"</f>
        <v>408320221216120025189602</v>
      </c>
      <c r="C248" s="7" t="s">
        <v>26</v>
      </c>
      <c r="D248" s="8" t="str">
        <f>"符传"</f>
        <v>符传</v>
      </c>
      <c r="E248" s="7" t="str">
        <f>"男"</f>
        <v>男</v>
      </c>
      <c r="F248" s="7"/>
    </row>
    <row r="249" spans="1:6" ht="34.5" customHeight="1">
      <c r="A249" s="7">
        <v>247</v>
      </c>
      <c r="B249" s="7" t="str">
        <f>"408320221216163634189645"</f>
        <v>408320221216163634189645</v>
      </c>
      <c r="C249" s="7" t="s">
        <v>26</v>
      </c>
      <c r="D249" s="8" t="str">
        <f>"黎璟"</f>
        <v>黎璟</v>
      </c>
      <c r="E249" s="7" t="str">
        <f>"男"</f>
        <v>男</v>
      </c>
      <c r="F249" s="7"/>
    </row>
    <row r="250" spans="1:6" ht="34.5" customHeight="1">
      <c r="A250" s="7">
        <v>248</v>
      </c>
      <c r="B250" s="7" t="str">
        <f>"408320221216204341189672"</f>
        <v>408320221216204341189672</v>
      </c>
      <c r="C250" s="7" t="s">
        <v>26</v>
      </c>
      <c r="D250" s="8" t="str">
        <f>"王霜"</f>
        <v>王霜</v>
      </c>
      <c r="E250" s="7" t="str">
        <f>"男"</f>
        <v>男</v>
      </c>
      <c r="F250" s="7"/>
    </row>
    <row r="251" spans="1:6" ht="34.5" customHeight="1">
      <c r="A251" s="7">
        <v>249</v>
      </c>
      <c r="B251" s="7" t="str">
        <f>"408320221219215853189867"</f>
        <v>408320221219215853189867</v>
      </c>
      <c r="C251" s="7" t="s">
        <v>26</v>
      </c>
      <c r="D251" s="8" t="str">
        <f>"林春卫"</f>
        <v>林春卫</v>
      </c>
      <c r="E251" s="7" t="str">
        <f>"男"</f>
        <v>男</v>
      </c>
      <c r="F251" s="7"/>
    </row>
    <row r="252" spans="1:6" ht="34.5" customHeight="1">
      <c r="A252" s="7">
        <v>250</v>
      </c>
      <c r="B252" s="7" t="str">
        <f>"408320221221104322189929"</f>
        <v>408320221221104322189929</v>
      </c>
      <c r="C252" s="7" t="s">
        <v>26</v>
      </c>
      <c r="D252" s="8" t="str">
        <f>"李彩妹"</f>
        <v>李彩妹</v>
      </c>
      <c r="E252" s="7" t="str">
        <f>"女"</f>
        <v>女</v>
      </c>
      <c r="F252" s="7"/>
    </row>
    <row r="253" spans="1:6" ht="34.5" customHeight="1">
      <c r="A253" s="7">
        <v>251</v>
      </c>
      <c r="B253" s="7" t="str">
        <f>"408320221222154833189982"</f>
        <v>408320221222154833189982</v>
      </c>
      <c r="C253" s="7" t="s">
        <v>26</v>
      </c>
      <c r="D253" s="8" t="str">
        <f>"卞良芬"</f>
        <v>卞良芬</v>
      </c>
      <c r="E253" s="7" t="str">
        <f>"女"</f>
        <v>女</v>
      </c>
      <c r="F253" s="7"/>
    </row>
    <row r="254" spans="1:6" ht="34.5" customHeight="1">
      <c r="A254" s="7">
        <v>252</v>
      </c>
      <c r="B254" s="7" t="str">
        <f>"408320221222155155189983"</f>
        <v>408320221222155155189983</v>
      </c>
      <c r="C254" s="7" t="s">
        <v>26</v>
      </c>
      <c r="D254" s="8" t="str">
        <f>"符定芳"</f>
        <v>符定芳</v>
      </c>
      <c r="E254" s="7" t="str">
        <f>"男"</f>
        <v>男</v>
      </c>
      <c r="F254" s="7"/>
    </row>
    <row r="255" spans="1:6" ht="34.5" customHeight="1">
      <c r="A255" s="7">
        <v>253</v>
      </c>
      <c r="B255" s="7" t="str">
        <f>"408320221226111108190077"</f>
        <v>408320221226111108190077</v>
      </c>
      <c r="C255" s="7" t="s">
        <v>26</v>
      </c>
      <c r="D255" s="8" t="str">
        <f>"肖海标"</f>
        <v>肖海标</v>
      </c>
      <c r="E255" s="7" t="str">
        <f>"男"</f>
        <v>男</v>
      </c>
      <c r="F255" s="7"/>
    </row>
    <row r="256" spans="1:6" ht="34.5" customHeight="1">
      <c r="A256" s="7">
        <v>254</v>
      </c>
      <c r="B256" s="7" t="str">
        <f>"408320221226183209190087"</f>
        <v>408320221226183209190087</v>
      </c>
      <c r="C256" s="7" t="s">
        <v>26</v>
      </c>
      <c r="D256" s="8" t="str">
        <f>"谢泽婷"</f>
        <v>谢泽婷</v>
      </c>
      <c r="E256" s="7" t="str">
        <f>"女"</f>
        <v>女</v>
      </c>
      <c r="F256" s="7"/>
    </row>
    <row r="257" spans="1:6" ht="34.5" customHeight="1">
      <c r="A257" s="7">
        <v>255</v>
      </c>
      <c r="B257" s="7" t="str">
        <f>"408320221228131651190145"</f>
        <v>408320221228131651190145</v>
      </c>
      <c r="C257" s="7" t="s">
        <v>26</v>
      </c>
      <c r="D257" s="8" t="str">
        <f>"符克芳"</f>
        <v>符克芳</v>
      </c>
      <c r="E257" s="7" t="str">
        <f>"女"</f>
        <v>女</v>
      </c>
      <c r="F257" s="7"/>
    </row>
    <row r="258" spans="1:6" ht="34.5" customHeight="1">
      <c r="A258" s="7">
        <v>256</v>
      </c>
      <c r="B258" s="7" t="str">
        <f>"408320221229115956190206"</f>
        <v>408320221229115956190206</v>
      </c>
      <c r="C258" s="7" t="s">
        <v>26</v>
      </c>
      <c r="D258" s="8" t="str">
        <f>"麦航"</f>
        <v>麦航</v>
      </c>
      <c r="E258" s="7" t="str">
        <f>"男"</f>
        <v>男</v>
      </c>
      <c r="F258" s="7"/>
    </row>
    <row r="259" spans="1:6" ht="34.5" customHeight="1">
      <c r="A259" s="7">
        <v>257</v>
      </c>
      <c r="B259" s="7" t="str">
        <f>"408320221216093827189568"</f>
        <v>408320221216093827189568</v>
      </c>
      <c r="C259" s="7" t="s">
        <v>27</v>
      </c>
      <c r="D259" s="8" t="str">
        <f>"蓝丽花"</f>
        <v>蓝丽花</v>
      </c>
      <c r="E259" s="7" t="str">
        <f aca="true" t="shared" si="10" ref="E259:E322">"女"</f>
        <v>女</v>
      </c>
      <c r="F259" s="7"/>
    </row>
    <row r="260" spans="1:6" ht="34.5" customHeight="1">
      <c r="A260" s="7">
        <v>258</v>
      </c>
      <c r="B260" s="7" t="str">
        <f>"408320221216094333189569"</f>
        <v>408320221216094333189569</v>
      </c>
      <c r="C260" s="7" t="s">
        <v>27</v>
      </c>
      <c r="D260" s="8" t="str">
        <f>"文华容"</f>
        <v>文华容</v>
      </c>
      <c r="E260" s="7" t="str">
        <f t="shared" si="10"/>
        <v>女</v>
      </c>
      <c r="F260" s="7"/>
    </row>
    <row r="261" spans="1:6" ht="34.5" customHeight="1">
      <c r="A261" s="7">
        <v>259</v>
      </c>
      <c r="B261" s="7" t="str">
        <f>"408320221216095143189572"</f>
        <v>408320221216095143189572</v>
      </c>
      <c r="C261" s="7" t="s">
        <v>27</v>
      </c>
      <c r="D261" s="8" t="str">
        <f>"刘丹"</f>
        <v>刘丹</v>
      </c>
      <c r="E261" s="7" t="str">
        <f t="shared" si="10"/>
        <v>女</v>
      </c>
      <c r="F261" s="7"/>
    </row>
    <row r="262" spans="1:6" ht="34.5" customHeight="1">
      <c r="A262" s="7">
        <v>260</v>
      </c>
      <c r="B262" s="7" t="str">
        <f>"408320221216095655189574"</f>
        <v>408320221216095655189574</v>
      </c>
      <c r="C262" s="7" t="s">
        <v>27</v>
      </c>
      <c r="D262" s="8" t="str">
        <f>"郭慧"</f>
        <v>郭慧</v>
      </c>
      <c r="E262" s="7" t="str">
        <f t="shared" si="10"/>
        <v>女</v>
      </c>
      <c r="F262" s="7"/>
    </row>
    <row r="263" spans="1:6" ht="34.5" customHeight="1">
      <c r="A263" s="7">
        <v>261</v>
      </c>
      <c r="B263" s="7" t="str">
        <f>"408320221216100046189577"</f>
        <v>408320221216100046189577</v>
      </c>
      <c r="C263" s="7" t="s">
        <v>27</v>
      </c>
      <c r="D263" s="8" t="str">
        <f>"董晓蕾"</f>
        <v>董晓蕾</v>
      </c>
      <c r="E263" s="7" t="str">
        <f t="shared" si="10"/>
        <v>女</v>
      </c>
      <c r="F263" s="7"/>
    </row>
    <row r="264" spans="1:6" ht="34.5" customHeight="1">
      <c r="A264" s="7">
        <v>262</v>
      </c>
      <c r="B264" s="7" t="str">
        <f>"408320221216103249189587"</f>
        <v>408320221216103249189587</v>
      </c>
      <c r="C264" s="7" t="s">
        <v>27</v>
      </c>
      <c r="D264" s="8" t="str">
        <f>"王宇洁"</f>
        <v>王宇洁</v>
      </c>
      <c r="E264" s="7" t="str">
        <f t="shared" si="10"/>
        <v>女</v>
      </c>
      <c r="F264" s="7"/>
    </row>
    <row r="265" spans="1:6" ht="34.5" customHeight="1">
      <c r="A265" s="7">
        <v>263</v>
      </c>
      <c r="B265" s="7" t="str">
        <f>"408320221216105411189592"</f>
        <v>408320221216105411189592</v>
      </c>
      <c r="C265" s="7" t="s">
        <v>27</v>
      </c>
      <c r="D265" s="8" t="str">
        <f>"张丽敏"</f>
        <v>张丽敏</v>
      </c>
      <c r="E265" s="7" t="str">
        <f t="shared" si="10"/>
        <v>女</v>
      </c>
      <c r="F265" s="7"/>
    </row>
    <row r="266" spans="1:6" ht="34.5" customHeight="1">
      <c r="A266" s="7">
        <v>264</v>
      </c>
      <c r="B266" s="7" t="str">
        <f>"408320221216110821189595"</f>
        <v>408320221216110821189595</v>
      </c>
      <c r="C266" s="7" t="s">
        <v>27</v>
      </c>
      <c r="D266" s="8" t="str">
        <f>"林薇"</f>
        <v>林薇</v>
      </c>
      <c r="E266" s="7" t="str">
        <f t="shared" si="10"/>
        <v>女</v>
      </c>
      <c r="F266" s="7"/>
    </row>
    <row r="267" spans="1:6" ht="34.5" customHeight="1">
      <c r="A267" s="7">
        <v>265</v>
      </c>
      <c r="B267" s="7" t="str">
        <f>"408320221216112108189597"</f>
        <v>408320221216112108189597</v>
      </c>
      <c r="C267" s="7" t="s">
        <v>27</v>
      </c>
      <c r="D267" s="8" t="str">
        <f>"吉家丽"</f>
        <v>吉家丽</v>
      </c>
      <c r="E267" s="7" t="str">
        <f t="shared" si="10"/>
        <v>女</v>
      </c>
      <c r="F267" s="7"/>
    </row>
    <row r="268" spans="1:6" ht="34.5" customHeight="1">
      <c r="A268" s="7">
        <v>266</v>
      </c>
      <c r="B268" s="7" t="str">
        <f>"408320221216123730189606"</f>
        <v>408320221216123730189606</v>
      </c>
      <c r="C268" s="7" t="s">
        <v>27</v>
      </c>
      <c r="D268" s="8" t="str">
        <f>"董孝丹"</f>
        <v>董孝丹</v>
      </c>
      <c r="E268" s="7" t="str">
        <f t="shared" si="10"/>
        <v>女</v>
      </c>
      <c r="F268" s="7"/>
    </row>
    <row r="269" spans="1:6" ht="34.5" customHeight="1">
      <c r="A269" s="7">
        <v>267</v>
      </c>
      <c r="B269" s="7" t="str">
        <f>"408320221216145016189620"</f>
        <v>408320221216145016189620</v>
      </c>
      <c r="C269" s="7" t="s">
        <v>27</v>
      </c>
      <c r="D269" s="8" t="str">
        <f>"胡丽琴"</f>
        <v>胡丽琴</v>
      </c>
      <c r="E269" s="7" t="str">
        <f t="shared" si="10"/>
        <v>女</v>
      </c>
      <c r="F269" s="7"/>
    </row>
    <row r="270" spans="1:6" ht="34.5" customHeight="1">
      <c r="A270" s="7">
        <v>268</v>
      </c>
      <c r="B270" s="7" t="str">
        <f>"408320221216150919189622"</f>
        <v>408320221216150919189622</v>
      </c>
      <c r="C270" s="7" t="s">
        <v>27</v>
      </c>
      <c r="D270" s="8" t="str">
        <f>"庄晓玲"</f>
        <v>庄晓玲</v>
      </c>
      <c r="E270" s="7" t="str">
        <f t="shared" si="10"/>
        <v>女</v>
      </c>
      <c r="F270" s="7"/>
    </row>
    <row r="271" spans="1:6" ht="34.5" customHeight="1">
      <c r="A271" s="7">
        <v>269</v>
      </c>
      <c r="B271" s="7" t="str">
        <f>"408320221216152339189627"</f>
        <v>408320221216152339189627</v>
      </c>
      <c r="C271" s="7" t="s">
        <v>27</v>
      </c>
      <c r="D271" s="8" t="str">
        <f>"符静"</f>
        <v>符静</v>
      </c>
      <c r="E271" s="7" t="str">
        <f t="shared" si="10"/>
        <v>女</v>
      </c>
      <c r="F271" s="7"/>
    </row>
    <row r="272" spans="1:6" ht="34.5" customHeight="1">
      <c r="A272" s="7">
        <v>270</v>
      </c>
      <c r="B272" s="7" t="str">
        <f>"408320221216152912189629"</f>
        <v>408320221216152912189629</v>
      </c>
      <c r="C272" s="7" t="s">
        <v>27</v>
      </c>
      <c r="D272" s="8" t="str">
        <f>"邓奇艳"</f>
        <v>邓奇艳</v>
      </c>
      <c r="E272" s="7" t="str">
        <f t="shared" si="10"/>
        <v>女</v>
      </c>
      <c r="F272" s="7"/>
    </row>
    <row r="273" spans="1:6" ht="34.5" customHeight="1">
      <c r="A273" s="7">
        <v>271</v>
      </c>
      <c r="B273" s="7" t="str">
        <f>"408320221216161746189639"</f>
        <v>408320221216161746189639</v>
      </c>
      <c r="C273" s="7" t="s">
        <v>27</v>
      </c>
      <c r="D273" s="8" t="str">
        <f>"李霞"</f>
        <v>李霞</v>
      </c>
      <c r="E273" s="7" t="str">
        <f t="shared" si="10"/>
        <v>女</v>
      </c>
      <c r="F273" s="7"/>
    </row>
    <row r="274" spans="1:6" ht="34.5" customHeight="1">
      <c r="A274" s="7">
        <v>272</v>
      </c>
      <c r="B274" s="7" t="str">
        <f>"408320221216161827189641"</f>
        <v>408320221216161827189641</v>
      </c>
      <c r="C274" s="7" t="s">
        <v>27</v>
      </c>
      <c r="D274" s="8" t="str">
        <f>"周文慧"</f>
        <v>周文慧</v>
      </c>
      <c r="E274" s="7" t="str">
        <f t="shared" si="10"/>
        <v>女</v>
      </c>
      <c r="F274" s="7"/>
    </row>
    <row r="275" spans="1:6" ht="34.5" customHeight="1">
      <c r="A275" s="7">
        <v>273</v>
      </c>
      <c r="B275" s="7" t="str">
        <f>"408320221216164004189648"</f>
        <v>408320221216164004189648</v>
      </c>
      <c r="C275" s="7" t="s">
        <v>27</v>
      </c>
      <c r="D275" s="8" t="str">
        <f>"卢家娜"</f>
        <v>卢家娜</v>
      </c>
      <c r="E275" s="7" t="str">
        <f t="shared" si="10"/>
        <v>女</v>
      </c>
      <c r="F275" s="7"/>
    </row>
    <row r="276" spans="1:6" ht="34.5" customHeight="1">
      <c r="A276" s="7">
        <v>274</v>
      </c>
      <c r="B276" s="7" t="str">
        <f>"408320221216180815189655"</f>
        <v>408320221216180815189655</v>
      </c>
      <c r="C276" s="7" t="s">
        <v>27</v>
      </c>
      <c r="D276" s="8" t="str">
        <f>"林锦"</f>
        <v>林锦</v>
      </c>
      <c r="E276" s="7" t="str">
        <f t="shared" si="10"/>
        <v>女</v>
      </c>
      <c r="F276" s="7"/>
    </row>
    <row r="277" spans="1:6" ht="34.5" customHeight="1">
      <c r="A277" s="7">
        <v>275</v>
      </c>
      <c r="B277" s="7" t="str">
        <f>"408320221216191943189661"</f>
        <v>408320221216191943189661</v>
      </c>
      <c r="C277" s="7" t="s">
        <v>27</v>
      </c>
      <c r="D277" s="8" t="str">
        <f>"吴海星"</f>
        <v>吴海星</v>
      </c>
      <c r="E277" s="7" t="str">
        <f t="shared" si="10"/>
        <v>女</v>
      </c>
      <c r="F277" s="7"/>
    </row>
    <row r="278" spans="1:6" ht="34.5" customHeight="1">
      <c r="A278" s="7">
        <v>276</v>
      </c>
      <c r="B278" s="7" t="str">
        <f>"408320221216201922189670"</f>
        <v>408320221216201922189670</v>
      </c>
      <c r="C278" s="7" t="s">
        <v>27</v>
      </c>
      <c r="D278" s="8" t="str">
        <f>"何芳"</f>
        <v>何芳</v>
      </c>
      <c r="E278" s="7" t="str">
        <f t="shared" si="10"/>
        <v>女</v>
      </c>
      <c r="F278" s="7"/>
    </row>
    <row r="279" spans="1:6" ht="34.5" customHeight="1">
      <c r="A279" s="7">
        <v>277</v>
      </c>
      <c r="B279" s="7" t="str">
        <f>"408320221216203550189671"</f>
        <v>408320221216203550189671</v>
      </c>
      <c r="C279" s="7" t="s">
        <v>27</v>
      </c>
      <c r="D279" s="8" t="str">
        <f>"赵兰丘"</f>
        <v>赵兰丘</v>
      </c>
      <c r="E279" s="7" t="str">
        <f t="shared" si="10"/>
        <v>女</v>
      </c>
      <c r="F279" s="7"/>
    </row>
    <row r="280" spans="1:6" ht="34.5" customHeight="1">
      <c r="A280" s="7">
        <v>278</v>
      </c>
      <c r="B280" s="7" t="str">
        <f>"408320221216204645189674"</f>
        <v>408320221216204645189674</v>
      </c>
      <c r="C280" s="7" t="s">
        <v>27</v>
      </c>
      <c r="D280" s="8" t="str">
        <f>"符江"</f>
        <v>符江</v>
      </c>
      <c r="E280" s="7" t="str">
        <f t="shared" si="10"/>
        <v>女</v>
      </c>
      <c r="F280" s="7"/>
    </row>
    <row r="281" spans="1:6" ht="34.5" customHeight="1">
      <c r="A281" s="7">
        <v>279</v>
      </c>
      <c r="B281" s="7" t="str">
        <f>"408320221216205817189676"</f>
        <v>408320221216205817189676</v>
      </c>
      <c r="C281" s="7" t="s">
        <v>27</v>
      </c>
      <c r="D281" s="8" t="str">
        <f>"符启研"</f>
        <v>符启研</v>
      </c>
      <c r="E281" s="7" t="str">
        <f t="shared" si="10"/>
        <v>女</v>
      </c>
      <c r="F281" s="7"/>
    </row>
    <row r="282" spans="1:6" ht="34.5" customHeight="1">
      <c r="A282" s="7">
        <v>280</v>
      </c>
      <c r="B282" s="7" t="str">
        <f>"408320221216210125189678"</f>
        <v>408320221216210125189678</v>
      </c>
      <c r="C282" s="7" t="s">
        <v>27</v>
      </c>
      <c r="D282" s="8" t="str">
        <f>"杨雪娟"</f>
        <v>杨雪娟</v>
      </c>
      <c r="E282" s="7" t="str">
        <f t="shared" si="10"/>
        <v>女</v>
      </c>
      <c r="F282" s="7"/>
    </row>
    <row r="283" spans="1:6" ht="34.5" customHeight="1">
      <c r="A283" s="7">
        <v>281</v>
      </c>
      <c r="B283" s="7" t="str">
        <f>"408320221216211244189679"</f>
        <v>408320221216211244189679</v>
      </c>
      <c r="C283" s="7" t="s">
        <v>27</v>
      </c>
      <c r="D283" s="8" t="str">
        <f>"叶珍"</f>
        <v>叶珍</v>
      </c>
      <c r="E283" s="7" t="str">
        <f t="shared" si="10"/>
        <v>女</v>
      </c>
      <c r="F283" s="7"/>
    </row>
    <row r="284" spans="1:6" ht="34.5" customHeight="1">
      <c r="A284" s="7">
        <v>282</v>
      </c>
      <c r="B284" s="7" t="str">
        <f>"408320221216211829189680"</f>
        <v>408320221216211829189680</v>
      </c>
      <c r="C284" s="7" t="s">
        <v>27</v>
      </c>
      <c r="D284" s="8" t="str">
        <f>"陈翠香"</f>
        <v>陈翠香</v>
      </c>
      <c r="E284" s="7" t="str">
        <f t="shared" si="10"/>
        <v>女</v>
      </c>
      <c r="F284" s="7"/>
    </row>
    <row r="285" spans="1:6" ht="34.5" customHeight="1">
      <c r="A285" s="7">
        <v>283</v>
      </c>
      <c r="B285" s="7" t="str">
        <f>"408320221216211923189681"</f>
        <v>408320221216211923189681</v>
      </c>
      <c r="C285" s="7" t="s">
        <v>27</v>
      </c>
      <c r="D285" s="8" t="str">
        <f>"王神爱"</f>
        <v>王神爱</v>
      </c>
      <c r="E285" s="7" t="str">
        <f t="shared" si="10"/>
        <v>女</v>
      </c>
      <c r="F285" s="7"/>
    </row>
    <row r="286" spans="1:6" ht="34.5" customHeight="1">
      <c r="A286" s="7">
        <v>284</v>
      </c>
      <c r="B286" s="7" t="str">
        <f>"408320221216213716189683"</f>
        <v>408320221216213716189683</v>
      </c>
      <c r="C286" s="7" t="s">
        <v>27</v>
      </c>
      <c r="D286" s="8" t="str">
        <f>"李皓婷"</f>
        <v>李皓婷</v>
      </c>
      <c r="E286" s="7" t="str">
        <f t="shared" si="10"/>
        <v>女</v>
      </c>
      <c r="F286" s="7"/>
    </row>
    <row r="287" spans="1:6" ht="34.5" customHeight="1">
      <c r="A287" s="7">
        <v>285</v>
      </c>
      <c r="B287" s="7" t="str">
        <f>"408320221216214417189686"</f>
        <v>408320221216214417189686</v>
      </c>
      <c r="C287" s="7" t="s">
        <v>27</v>
      </c>
      <c r="D287" s="8" t="str">
        <f>"周明辽"</f>
        <v>周明辽</v>
      </c>
      <c r="E287" s="7" t="str">
        <f t="shared" si="10"/>
        <v>女</v>
      </c>
      <c r="F287" s="7"/>
    </row>
    <row r="288" spans="1:6" ht="34.5" customHeight="1">
      <c r="A288" s="7">
        <v>286</v>
      </c>
      <c r="B288" s="7" t="str">
        <f>"408320221216214714189687"</f>
        <v>408320221216214714189687</v>
      </c>
      <c r="C288" s="7" t="s">
        <v>27</v>
      </c>
      <c r="D288" s="8" t="str">
        <f>"王开芳"</f>
        <v>王开芳</v>
      </c>
      <c r="E288" s="7" t="str">
        <f t="shared" si="10"/>
        <v>女</v>
      </c>
      <c r="F288" s="7"/>
    </row>
    <row r="289" spans="1:6" ht="34.5" customHeight="1">
      <c r="A289" s="7">
        <v>287</v>
      </c>
      <c r="B289" s="7" t="str">
        <f>"408320221216223659189693"</f>
        <v>408320221216223659189693</v>
      </c>
      <c r="C289" s="7" t="s">
        <v>27</v>
      </c>
      <c r="D289" s="8" t="str">
        <f>"周笑笑"</f>
        <v>周笑笑</v>
      </c>
      <c r="E289" s="7" t="str">
        <f t="shared" si="10"/>
        <v>女</v>
      </c>
      <c r="F289" s="7"/>
    </row>
    <row r="290" spans="1:6" ht="34.5" customHeight="1">
      <c r="A290" s="7">
        <v>288</v>
      </c>
      <c r="B290" s="7" t="str">
        <f>"408320221217084845189700"</f>
        <v>408320221217084845189700</v>
      </c>
      <c r="C290" s="7" t="s">
        <v>27</v>
      </c>
      <c r="D290" s="8" t="str">
        <f>"邢芳静"</f>
        <v>邢芳静</v>
      </c>
      <c r="E290" s="7" t="str">
        <f t="shared" si="10"/>
        <v>女</v>
      </c>
      <c r="F290" s="7"/>
    </row>
    <row r="291" spans="1:6" ht="34.5" customHeight="1">
      <c r="A291" s="7">
        <v>289</v>
      </c>
      <c r="B291" s="7" t="str">
        <f>"408320221217090752189701"</f>
        <v>408320221217090752189701</v>
      </c>
      <c r="C291" s="7" t="s">
        <v>27</v>
      </c>
      <c r="D291" s="8" t="str">
        <f>"温芳菲"</f>
        <v>温芳菲</v>
      </c>
      <c r="E291" s="7" t="str">
        <f t="shared" si="10"/>
        <v>女</v>
      </c>
      <c r="F291" s="7"/>
    </row>
    <row r="292" spans="1:6" ht="34.5" customHeight="1">
      <c r="A292" s="7">
        <v>290</v>
      </c>
      <c r="B292" s="7" t="str">
        <f>"408320221217091131189703"</f>
        <v>408320221217091131189703</v>
      </c>
      <c r="C292" s="7" t="s">
        <v>27</v>
      </c>
      <c r="D292" s="8" t="str">
        <f>"申婧玥"</f>
        <v>申婧玥</v>
      </c>
      <c r="E292" s="7" t="str">
        <f t="shared" si="10"/>
        <v>女</v>
      </c>
      <c r="F292" s="7"/>
    </row>
    <row r="293" spans="1:6" ht="34.5" customHeight="1">
      <c r="A293" s="7">
        <v>291</v>
      </c>
      <c r="B293" s="7" t="str">
        <f>"408320221217091718189705"</f>
        <v>408320221217091718189705</v>
      </c>
      <c r="C293" s="7" t="s">
        <v>27</v>
      </c>
      <c r="D293" s="8" t="str">
        <f>"陈雪芳"</f>
        <v>陈雪芳</v>
      </c>
      <c r="E293" s="7" t="str">
        <f t="shared" si="10"/>
        <v>女</v>
      </c>
      <c r="F293" s="7"/>
    </row>
    <row r="294" spans="1:6" ht="34.5" customHeight="1">
      <c r="A294" s="7">
        <v>292</v>
      </c>
      <c r="B294" s="7" t="str">
        <f>"408320221217095720189708"</f>
        <v>408320221217095720189708</v>
      </c>
      <c r="C294" s="7" t="s">
        <v>27</v>
      </c>
      <c r="D294" s="8" t="str">
        <f>"胡幸子"</f>
        <v>胡幸子</v>
      </c>
      <c r="E294" s="7" t="str">
        <f t="shared" si="10"/>
        <v>女</v>
      </c>
      <c r="F294" s="7"/>
    </row>
    <row r="295" spans="1:6" ht="34.5" customHeight="1">
      <c r="A295" s="7">
        <v>293</v>
      </c>
      <c r="B295" s="7" t="str">
        <f>"408320221217102927189712"</f>
        <v>408320221217102927189712</v>
      </c>
      <c r="C295" s="7" t="s">
        <v>27</v>
      </c>
      <c r="D295" s="8" t="str">
        <f>"陈小娟"</f>
        <v>陈小娟</v>
      </c>
      <c r="E295" s="7" t="str">
        <f t="shared" si="10"/>
        <v>女</v>
      </c>
      <c r="F295" s="7"/>
    </row>
    <row r="296" spans="1:6" ht="34.5" customHeight="1">
      <c r="A296" s="7">
        <v>294</v>
      </c>
      <c r="B296" s="7" t="str">
        <f>"408320221217145605189726"</f>
        <v>408320221217145605189726</v>
      </c>
      <c r="C296" s="7" t="s">
        <v>27</v>
      </c>
      <c r="D296" s="8" t="str">
        <f>"何丽萍"</f>
        <v>何丽萍</v>
      </c>
      <c r="E296" s="7" t="str">
        <f t="shared" si="10"/>
        <v>女</v>
      </c>
      <c r="F296" s="7"/>
    </row>
    <row r="297" spans="1:6" ht="34.5" customHeight="1">
      <c r="A297" s="7">
        <v>295</v>
      </c>
      <c r="B297" s="7" t="str">
        <f>"408320221217150847189728"</f>
        <v>408320221217150847189728</v>
      </c>
      <c r="C297" s="7" t="s">
        <v>27</v>
      </c>
      <c r="D297" s="8" t="str">
        <f>"杨婷"</f>
        <v>杨婷</v>
      </c>
      <c r="E297" s="7" t="str">
        <f t="shared" si="10"/>
        <v>女</v>
      </c>
      <c r="F297" s="7"/>
    </row>
    <row r="298" spans="1:6" ht="34.5" customHeight="1">
      <c r="A298" s="7">
        <v>296</v>
      </c>
      <c r="B298" s="7" t="str">
        <f>"408320221217151603189729"</f>
        <v>408320221217151603189729</v>
      </c>
      <c r="C298" s="7" t="s">
        <v>27</v>
      </c>
      <c r="D298" s="8" t="str">
        <f>"吴思萌"</f>
        <v>吴思萌</v>
      </c>
      <c r="E298" s="7" t="str">
        <f t="shared" si="10"/>
        <v>女</v>
      </c>
      <c r="F298" s="7"/>
    </row>
    <row r="299" spans="1:6" ht="34.5" customHeight="1">
      <c r="A299" s="7">
        <v>297</v>
      </c>
      <c r="B299" s="7" t="str">
        <f>"408320221217165301189733"</f>
        <v>408320221217165301189733</v>
      </c>
      <c r="C299" s="7" t="s">
        <v>27</v>
      </c>
      <c r="D299" s="8" t="str">
        <f>"吴艳"</f>
        <v>吴艳</v>
      </c>
      <c r="E299" s="7" t="str">
        <f t="shared" si="10"/>
        <v>女</v>
      </c>
      <c r="F299" s="7"/>
    </row>
    <row r="300" spans="1:6" ht="34.5" customHeight="1">
      <c r="A300" s="7">
        <v>298</v>
      </c>
      <c r="B300" s="7" t="str">
        <f>"408320221217170419189734"</f>
        <v>408320221217170419189734</v>
      </c>
      <c r="C300" s="7" t="s">
        <v>27</v>
      </c>
      <c r="D300" s="8" t="str">
        <f>"张嘉琳"</f>
        <v>张嘉琳</v>
      </c>
      <c r="E300" s="7" t="str">
        <f t="shared" si="10"/>
        <v>女</v>
      </c>
      <c r="F300" s="7"/>
    </row>
    <row r="301" spans="1:6" ht="34.5" customHeight="1">
      <c r="A301" s="7">
        <v>299</v>
      </c>
      <c r="B301" s="7" t="str">
        <f>"408320221217172241189737"</f>
        <v>408320221217172241189737</v>
      </c>
      <c r="C301" s="7" t="s">
        <v>27</v>
      </c>
      <c r="D301" s="8" t="str">
        <f>"董怡"</f>
        <v>董怡</v>
      </c>
      <c r="E301" s="7" t="str">
        <f t="shared" si="10"/>
        <v>女</v>
      </c>
      <c r="F301" s="7"/>
    </row>
    <row r="302" spans="1:6" ht="34.5" customHeight="1">
      <c r="A302" s="7">
        <v>300</v>
      </c>
      <c r="B302" s="7" t="str">
        <f>"408320221217175205189740"</f>
        <v>408320221217175205189740</v>
      </c>
      <c r="C302" s="7" t="s">
        <v>27</v>
      </c>
      <c r="D302" s="8" t="str">
        <f>"熊锦绣"</f>
        <v>熊锦绣</v>
      </c>
      <c r="E302" s="7" t="str">
        <f t="shared" si="10"/>
        <v>女</v>
      </c>
      <c r="F302" s="7"/>
    </row>
    <row r="303" spans="1:6" ht="34.5" customHeight="1">
      <c r="A303" s="7">
        <v>301</v>
      </c>
      <c r="B303" s="7" t="str">
        <f>"408320221217184139189744"</f>
        <v>408320221217184139189744</v>
      </c>
      <c r="C303" s="7" t="s">
        <v>27</v>
      </c>
      <c r="D303" s="8" t="str">
        <f>"杨欣欣"</f>
        <v>杨欣欣</v>
      </c>
      <c r="E303" s="7" t="str">
        <f t="shared" si="10"/>
        <v>女</v>
      </c>
      <c r="F303" s="7"/>
    </row>
    <row r="304" spans="1:6" ht="34.5" customHeight="1">
      <c r="A304" s="7">
        <v>302</v>
      </c>
      <c r="B304" s="7" t="str">
        <f>"408320221217190347189745"</f>
        <v>408320221217190347189745</v>
      </c>
      <c r="C304" s="7" t="s">
        <v>27</v>
      </c>
      <c r="D304" s="8" t="str">
        <f>"邵丽"</f>
        <v>邵丽</v>
      </c>
      <c r="E304" s="7" t="str">
        <f t="shared" si="10"/>
        <v>女</v>
      </c>
      <c r="F304" s="7"/>
    </row>
    <row r="305" spans="1:6" ht="34.5" customHeight="1">
      <c r="A305" s="7">
        <v>303</v>
      </c>
      <c r="B305" s="7" t="str">
        <f>"408320221217212119189749"</f>
        <v>408320221217212119189749</v>
      </c>
      <c r="C305" s="7" t="s">
        <v>27</v>
      </c>
      <c r="D305" s="8" t="str">
        <f>"吴光荣"</f>
        <v>吴光荣</v>
      </c>
      <c r="E305" s="7" t="str">
        <f t="shared" si="10"/>
        <v>女</v>
      </c>
      <c r="F305" s="7"/>
    </row>
    <row r="306" spans="1:6" ht="34.5" customHeight="1">
      <c r="A306" s="7">
        <v>304</v>
      </c>
      <c r="B306" s="7" t="str">
        <f>"408320221217213404189750"</f>
        <v>408320221217213404189750</v>
      </c>
      <c r="C306" s="7" t="s">
        <v>27</v>
      </c>
      <c r="D306" s="8" t="str">
        <f>"周小婷"</f>
        <v>周小婷</v>
      </c>
      <c r="E306" s="7" t="str">
        <f t="shared" si="10"/>
        <v>女</v>
      </c>
      <c r="F306" s="7"/>
    </row>
    <row r="307" spans="1:6" ht="34.5" customHeight="1">
      <c r="A307" s="7">
        <v>305</v>
      </c>
      <c r="B307" s="7" t="str">
        <f>"408320221217224159189752"</f>
        <v>408320221217224159189752</v>
      </c>
      <c r="C307" s="7" t="s">
        <v>27</v>
      </c>
      <c r="D307" s="8" t="str">
        <f>"袁如娴"</f>
        <v>袁如娴</v>
      </c>
      <c r="E307" s="7" t="str">
        <f t="shared" si="10"/>
        <v>女</v>
      </c>
      <c r="F307" s="7"/>
    </row>
    <row r="308" spans="1:6" ht="34.5" customHeight="1">
      <c r="A308" s="7">
        <v>306</v>
      </c>
      <c r="B308" s="7" t="str">
        <f>"408320221218000217189758"</f>
        <v>408320221218000217189758</v>
      </c>
      <c r="C308" s="7" t="s">
        <v>27</v>
      </c>
      <c r="D308" s="8" t="str">
        <f>"吴荫"</f>
        <v>吴荫</v>
      </c>
      <c r="E308" s="7" t="str">
        <f t="shared" si="10"/>
        <v>女</v>
      </c>
      <c r="F308" s="7"/>
    </row>
    <row r="309" spans="1:6" ht="34.5" customHeight="1">
      <c r="A309" s="7">
        <v>307</v>
      </c>
      <c r="B309" s="7" t="str">
        <f>"408320221218025415189760"</f>
        <v>408320221218025415189760</v>
      </c>
      <c r="C309" s="7" t="s">
        <v>27</v>
      </c>
      <c r="D309" s="8" t="str">
        <f>"王惠兰"</f>
        <v>王惠兰</v>
      </c>
      <c r="E309" s="7" t="str">
        <f t="shared" si="10"/>
        <v>女</v>
      </c>
      <c r="F309" s="7"/>
    </row>
    <row r="310" spans="1:6" ht="34.5" customHeight="1">
      <c r="A310" s="7">
        <v>308</v>
      </c>
      <c r="B310" s="7" t="str">
        <f>"408320221218100540189765"</f>
        <v>408320221218100540189765</v>
      </c>
      <c r="C310" s="7" t="s">
        <v>27</v>
      </c>
      <c r="D310" s="8" t="str">
        <f>"李廷梅"</f>
        <v>李廷梅</v>
      </c>
      <c r="E310" s="7" t="str">
        <f t="shared" si="10"/>
        <v>女</v>
      </c>
      <c r="F310" s="7"/>
    </row>
    <row r="311" spans="1:6" ht="34.5" customHeight="1">
      <c r="A311" s="7">
        <v>309</v>
      </c>
      <c r="B311" s="7" t="str">
        <f>"408320221218103851189766"</f>
        <v>408320221218103851189766</v>
      </c>
      <c r="C311" s="7" t="s">
        <v>27</v>
      </c>
      <c r="D311" s="8" t="str">
        <f>"陈汉令"</f>
        <v>陈汉令</v>
      </c>
      <c r="E311" s="7" t="str">
        <f t="shared" si="10"/>
        <v>女</v>
      </c>
      <c r="F311" s="7"/>
    </row>
    <row r="312" spans="1:6" ht="34.5" customHeight="1">
      <c r="A312" s="7">
        <v>310</v>
      </c>
      <c r="B312" s="7" t="str">
        <f>"408320221218111737189767"</f>
        <v>408320221218111737189767</v>
      </c>
      <c r="C312" s="7" t="s">
        <v>27</v>
      </c>
      <c r="D312" s="8" t="str">
        <f>"董吉霞"</f>
        <v>董吉霞</v>
      </c>
      <c r="E312" s="7" t="str">
        <f t="shared" si="10"/>
        <v>女</v>
      </c>
      <c r="F312" s="7"/>
    </row>
    <row r="313" spans="1:6" ht="34.5" customHeight="1">
      <c r="A313" s="7">
        <v>311</v>
      </c>
      <c r="B313" s="7" t="str">
        <f>"408320221218131410189772"</f>
        <v>408320221218131410189772</v>
      </c>
      <c r="C313" s="7" t="s">
        <v>27</v>
      </c>
      <c r="D313" s="8" t="str">
        <f>"张瑶"</f>
        <v>张瑶</v>
      </c>
      <c r="E313" s="7" t="str">
        <f t="shared" si="10"/>
        <v>女</v>
      </c>
      <c r="F313" s="7"/>
    </row>
    <row r="314" spans="1:6" ht="34.5" customHeight="1">
      <c r="A314" s="7">
        <v>312</v>
      </c>
      <c r="B314" s="7" t="str">
        <f>"408320221218132052189774"</f>
        <v>408320221218132052189774</v>
      </c>
      <c r="C314" s="7" t="s">
        <v>27</v>
      </c>
      <c r="D314" s="8" t="str">
        <f>"董靖文"</f>
        <v>董靖文</v>
      </c>
      <c r="E314" s="7" t="str">
        <f t="shared" si="10"/>
        <v>女</v>
      </c>
      <c r="F314" s="7"/>
    </row>
    <row r="315" spans="1:6" ht="34.5" customHeight="1">
      <c r="A315" s="7">
        <v>313</v>
      </c>
      <c r="B315" s="7" t="str">
        <f>"408320221218141910189777"</f>
        <v>408320221218141910189777</v>
      </c>
      <c r="C315" s="7" t="s">
        <v>27</v>
      </c>
      <c r="D315" s="8" t="str">
        <f>"符丹丹"</f>
        <v>符丹丹</v>
      </c>
      <c r="E315" s="7" t="str">
        <f t="shared" si="10"/>
        <v>女</v>
      </c>
      <c r="F315" s="7"/>
    </row>
    <row r="316" spans="1:6" ht="34.5" customHeight="1">
      <c r="A316" s="7">
        <v>314</v>
      </c>
      <c r="B316" s="7" t="str">
        <f>"408320221218202813189792"</f>
        <v>408320221218202813189792</v>
      </c>
      <c r="C316" s="7" t="s">
        <v>27</v>
      </c>
      <c r="D316" s="8" t="str">
        <f>"隋忻凝"</f>
        <v>隋忻凝</v>
      </c>
      <c r="E316" s="7" t="str">
        <f t="shared" si="10"/>
        <v>女</v>
      </c>
      <c r="F316" s="7"/>
    </row>
    <row r="317" spans="1:6" ht="34.5" customHeight="1">
      <c r="A317" s="7">
        <v>315</v>
      </c>
      <c r="B317" s="7" t="str">
        <f>"408320221218212108189795"</f>
        <v>408320221218212108189795</v>
      </c>
      <c r="C317" s="7" t="s">
        <v>27</v>
      </c>
      <c r="D317" s="8" t="str">
        <f>"王龙曼"</f>
        <v>王龙曼</v>
      </c>
      <c r="E317" s="7" t="str">
        <f t="shared" si="10"/>
        <v>女</v>
      </c>
      <c r="F317" s="7"/>
    </row>
    <row r="318" spans="1:6" ht="34.5" customHeight="1">
      <c r="A318" s="7">
        <v>316</v>
      </c>
      <c r="B318" s="7" t="str">
        <f>"408320221218213220189800"</f>
        <v>408320221218213220189800</v>
      </c>
      <c r="C318" s="7" t="s">
        <v>27</v>
      </c>
      <c r="D318" s="8" t="str">
        <f>"郭起拉"</f>
        <v>郭起拉</v>
      </c>
      <c r="E318" s="7" t="str">
        <f t="shared" si="10"/>
        <v>女</v>
      </c>
      <c r="F318" s="7"/>
    </row>
    <row r="319" spans="1:6" ht="34.5" customHeight="1">
      <c r="A319" s="7">
        <v>317</v>
      </c>
      <c r="B319" s="7" t="str">
        <f>"408320221218213444189801"</f>
        <v>408320221218213444189801</v>
      </c>
      <c r="C319" s="7" t="s">
        <v>27</v>
      </c>
      <c r="D319" s="8" t="str">
        <f>"廖凌"</f>
        <v>廖凌</v>
      </c>
      <c r="E319" s="7" t="str">
        <f t="shared" si="10"/>
        <v>女</v>
      </c>
      <c r="F319" s="7"/>
    </row>
    <row r="320" spans="1:6" ht="34.5" customHeight="1">
      <c r="A320" s="7">
        <v>318</v>
      </c>
      <c r="B320" s="7" t="str">
        <f>"408320221218220153189803"</f>
        <v>408320221218220153189803</v>
      </c>
      <c r="C320" s="7" t="s">
        <v>27</v>
      </c>
      <c r="D320" s="8" t="str">
        <f>"林思佳"</f>
        <v>林思佳</v>
      </c>
      <c r="E320" s="7" t="str">
        <f t="shared" si="10"/>
        <v>女</v>
      </c>
      <c r="F320" s="7"/>
    </row>
    <row r="321" spans="1:6" ht="34.5" customHeight="1">
      <c r="A321" s="7">
        <v>319</v>
      </c>
      <c r="B321" s="7" t="str">
        <f>"408320221218224431189805"</f>
        <v>408320221218224431189805</v>
      </c>
      <c r="C321" s="7" t="s">
        <v>27</v>
      </c>
      <c r="D321" s="8" t="str">
        <f>"宋振薇"</f>
        <v>宋振薇</v>
      </c>
      <c r="E321" s="7" t="str">
        <f t="shared" si="10"/>
        <v>女</v>
      </c>
      <c r="F321" s="7"/>
    </row>
    <row r="322" spans="1:6" ht="34.5" customHeight="1">
      <c r="A322" s="7">
        <v>320</v>
      </c>
      <c r="B322" s="7" t="str">
        <f>"408320221218230144189806"</f>
        <v>408320221218230144189806</v>
      </c>
      <c r="C322" s="7" t="s">
        <v>27</v>
      </c>
      <c r="D322" s="8" t="str">
        <f>"孙晴"</f>
        <v>孙晴</v>
      </c>
      <c r="E322" s="7" t="str">
        <f t="shared" si="10"/>
        <v>女</v>
      </c>
      <c r="F322" s="7"/>
    </row>
    <row r="323" spans="1:6" ht="34.5" customHeight="1">
      <c r="A323" s="7">
        <v>321</v>
      </c>
      <c r="B323" s="7" t="str">
        <f>"408320221219095412189818"</f>
        <v>408320221219095412189818</v>
      </c>
      <c r="C323" s="7" t="s">
        <v>27</v>
      </c>
      <c r="D323" s="8" t="str">
        <f>"蓝秀"</f>
        <v>蓝秀</v>
      </c>
      <c r="E323" s="7" t="str">
        <f aca="true" t="shared" si="11" ref="E323:E337">"女"</f>
        <v>女</v>
      </c>
      <c r="F323" s="7"/>
    </row>
    <row r="324" spans="1:6" ht="34.5" customHeight="1">
      <c r="A324" s="7">
        <v>322</v>
      </c>
      <c r="B324" s="7" t="str">
        <f>"408320221219100636189819"</f>
        <v>408320221219100636189819</v>
      </c>
      <c r="C324" s="7" t="s">
        <v>27</v>
      </c>
      <c r="D324" s="8" t="str">
        <f>"陈亚娇"</f>
        <v>陈亚娇</v>
      </c>
      <c r="E324" s="7" t="str">
        <f t="shared" si="11"/>
        <v>女</v>
      </c>
      <c r="F324" s="7"/>
    </row>
    <row r="325" spans="1:6" ht="34.5" customHeight="1">
      <c r="A325" s="7">
        <v>323</v>
      </c>
      <c r="B325" s="7" t="str">
        <f>"408320221219111620189821"</f>
        <v>408320221219111620189821</v>
      </c>
      <c r="C325" s="7" t="s">
        <v>27</v>
      </c>
      <c r="D325" s="8" t="str">
        <f>"关万微"</f>
        <v>关万微</v>
      </c>
      <c r="E325" s="7" t="str">
        <f t="shared" si="11"/>
        <v>女</v>
      </c>
      <c r="F325" s="7"/>
    </row>
    <row r="326" spans="1:6" ht="34.5" customHeight="1">
      <c r="A326" s="7">
        <v>324</v>
      </c>
      <c r="B326" s="7" t="str">
        <f>"408320221219112129189822"</f>
        <v>408320221219112129189822</v>
      </c>
      <c r="C326" s="7" t="s">
        <v>27</v>
      </c>
      <c r="D326" s="8" t="str">
        <f>"王天娇"</f>
        <v>王天娇</v>
      </c>
      <c r="E326" s="7" t="str">
        <f t="shared" si="11"/>
        <v>女</v>
      </c>
      <c r="F326" s="7"/>
    </row>
    <row r="327" spans="1:6" ht="34.5" customHeight="1">
      <c r="A327" s="7">
        <v>325</v>
      </c>
      <c r="B327" s="7" t="str">
        <f>"408320221219124119189827"</f>
        <v>408320221219124119189827</v>
      </c>
      <c r="C327" s="7" t="s">
        <v>27</v>
      </c>
      <c r="D327" s="8" t="str">
        <f>"蓝香"</f>
        <v>蓝香</v>
      </c>
      <c r="E327" s="7" t="str">
        <f t="shared" si="11"/>
        <v>女</v>
      </c>
      <c r="F327" s="7"/>
    </row>
    <row r="328" spans="1:6" ht="34.5" customHeight="1">
      <c r="A328" s="7">
        <v>326</v>
      </c>
      <c r="B328" s="7" t="str">
        <f>"408320221219131415189832"</f>
        <v>408320221219131415189832</v>
      </c>
      <c r="C328" s="7" t="s">
        <v>27</v>
      </c>
      <c r="D328" s="8" t="str">
        <f>"曾小宁"</f>
        <v>曾小宁</v>
      </c>
      <c r="E328" s="7" t="str">
        <f t="shared" si="11"/>
        <v>女</v>
      </c>
      <c r="F328" s="7"/>
    </row>
    <row r="329" spans="1:6" ht="34.5" customHeight="1">
      <c r="A329" s="7">
        <v>327</v>
      </c>
      <c r="B329" s="7" t="str">
        <f>"408320221219134511189835"</f>
        <v>408320221219134511189835</v>
      </c>
      <c r="C329" s="7" t="s">
        <v>27</v>
      </c>
      <c r="D329" s="8" t="str">
        <f>"陈琴"</f>
        <v>陈琴</v>
      </c>
      <c r="E329" s="7" t="str">
        <f t="shared" si="11"/>
        <v>女</v>
      </c>
      <c r="F329" s="7"/>
    </row>
    <row r="330" spans="1:6" ht="34.5" customHeight="1">
      <c r="A330" s="7">
        <v>328</v>
      </c>
      <c r="B330" s="7" t="str">
        <f>"408320221219135400189836"</f>
        <v>408320221219135400189836</v>
      </c>
      <c r="C330" s="7" t="s">
        <v>27</v>
      </c>
      <c r="D330" s="8" t="str">
        <f>"林常娜"</f>
        <v>林常娜</v>
      </c>
      <c r="E330" s="7" t="str">
        <f t="shared" si="11"/>
        <v>女</v>
      </c>
      <c r="F330" s="7"/>
    </row>
    <row r="331" spans="1:6" ht="34.5" customHeight="1">
      <c r="A331" s="7">
        <v>329</v>
      </c>
      <c r="B331" s="7" t="str">
        <f>"408320221219145626189838"</f>
        <v>408320221219145626189838</v>
      </c>
      <c r="C331" s="7" t="s">
        <v>27</v>
      </c>
      <c r="D331" s="8" t="str">
        <f>"陈晓坤"</f>
        <v>陈晓坤</v>
      </c>
      <c r="E331" s="7" t="str">
        <f t="shared" si="11"/>
        <v>女</v>
      </c>
      <c r="F331" s="7"/>
    </row>
    <row r="332" spans="1:6" ht="34.5" customHeight="1">
      <c r="A332" s="7">
        <v>330</v>
      </c>
      <c r="B332" s="7" t="str">
        <f>"408320221219160151189841"</f>
        <v>408320221219160151189841</v>
      </c>
      <c r="C332" s="7" t="s">
        <v>27</v>
      </c>
      <c r="D332" s="8" t="str">
        <f>"姚亚雾"</f>
        <v>姚亚雾</v>
      </c>
      <c r="E332" s="7" t="str">
        <f t="shared" si="11"/>
        <v>女</v>
      </c>
      <c r="F332" s="7"/>
    </row>
    <row r="333" spans="1:6" ht="34.5" customHeight="1">
      <c r="A333" s="7">
        <v>331</v>
      </c>
      <c r="B333" s="7" t="str">
        <f>"408320221219173330189850"</f>
        <v>408320221219173330189850</v>
      </c>
      <c r="C333" s="7" t="s">
        <v>27</v>
      </c>
      <c r="D333" s="8" t="str">
        <f>"黎经婉"</f>
        <v>黎经婉</v>
      </c>
      <c r="E333" s="7" t="str">
        <f t="shared" si="11"/>
        <v>女</v>
      </c>
      <c r="F333" s="7"/>
    </row>
    <row r="334" spans="1:6" ht="34.5" customHeight="1">
      <c r="A334" s="7">
        <v>332</v>
      </c>
      <c r="B334" s="7" t="str">
        <f>"408320221219201809189858"</f>
        <v>408320221219201809189858</v>
      </c>
      <c r="C334" s="7" t="s">
        <v>27</v>
      </c>
      <c r="D334" s="8" t="str">
        <f>"林洁"</f>
        <v>林洁</v>
      </c>
      <c r="E334" s="7" t="str">
        <f t="shared" si="11"/>
        <v>女</v>
      </c>
      <c r="F334" s="7"/>
    </row>
    <row r="335" spans="1:6" ht="34.5" customHeight="1">
      <c r="A335" s="7">
        <v>333</v>
      </c>
      <c r="B335" s="7" t="str">
        <f>"408320221219201924189859"</f>
        <v>408320221219201924189859</v>
      </c>
      <c r="C335" s="7" t="s">
        <v>27</v>
      </c>
      <c r="D335" s="8" t="str">
        <f>"陈光鹊"</f>
        <v>陈光鹊</v>
      </c>
      <c r="E335" s="7" t="str">
        <f t="shared" si="11"/>
        <v>女</v>
      </c>
      <c r="F335" s="7"/>
    </row>
    <row r="336" spans="1:6" ht="34.5" customHeight="1">
      <c r="A336" s="7">
        <v>334</v>
      </c>
      <c r="B336" s="7" t="str">
        <f>"408320221219213455189865"</f>
        <v>408320221219213455189865</v>
      </c>
      <c r="C336" s="7" t="s">
        <v>27</v>
      </c>
      <c r="D336" s="8" t="str">
        <f>"邱海亭"</f>
        <v>邱海亭</v>
      </c>
      <c r="E336" s="7" t="str">
        <f t="shared" si="11"/>
        <v>女</v>
      </c>
      <c r="F336" s="7"/>
    </row>
    <row r="337" spans="1:6" ht="34.5" customHeight="1">
      <c r="A337" s="7">
        <v>335</v>
      </c>
      <c r="B337" s="7" t="str">
        <f>"408320221219224548189870"</f>
        <v>408320221219224548189870</v>
      </c>
      <c r="C337" s="7" t="s">
        <v>27</v>
      </c>
      <c r="D337" s="8" t="str">
        <f>"胡晓艳"</f>
        <v>胡晓艳</v>
      </c>
      <c r="E337" s="7" t="str">
        <f t="shared" si="11"/>
        <v>女</v>
      </c>
      <c r="F337" s="7"/>
    </row>
    <row r="338" spans="1:6" ht="34.5" customHeight="1">
      <c r="A338" s="7">
        <v>336</v>
      </c>
      <c r="B338" s="7" t="str">
        <f>"408320221219233404189871"</f>
        <v>408320221219233404189871</v>
      </c>
      <c r="C338" s="7" t="s">
        <v>27</v>
      </c>
      <c r="D338" s="8" t="str">
        <f>"林琼帅"</f>
        <v>林琼帅</v>
      </c>
      <c r="E338" s="7" t="str">
        <f>"男"</f>
        <v>男</v>
      </c>
      <c r="F338" s="7"/>
    </row>
    <row r="339" spans="1:6" ht="34.5" customHeight="1">
      <c r="A339" s="7">
        <v>337</v>
      </c>
      <c r="B339" s="7" t="str">
        <f>"408320221220152833189892"</f>
        <v>408320221220152833189892</v>
      </c>
      <c r="C339" s="7" t="s">
        <v>27</v>
      </c>
      <c r="D339" s="8" t="str">
        <f>"张婷"</f>
        <v>张婷</v>
      </c>
      <c r="E339" s="7" t="str">
        <f aca="true" t="shared" si="12" ref="E339:E356">"女"</f>
        <v>女</v>
      </c>
      <c r="F339" s="7"/>
    </row>
    <row r="340" spans="1:6" ht="34.5" customHeight="1">
      <c r="A340" s="7">
        <v>338</v>
      </c>
      <c r="B340" s="7" t="str">
        <f>"408320221220153501189894"</f>
        <v>408320221220153501189894</v>
      </c>
      <c r="C340" s="7" t="s">
        <v>27</v>
      </c>
      <c r="D340" s="8" t="str">
        <f>"李萱"</f>
        <v>李萱</v>
      </c>
      <c r="E340" s="7" t="str">
        <f t="shared" si="12"/>
        <v>女</v>
      </c>
      <c r="F340" s="7"/>
    </row>
    <row r="341" spans="1:6" ht="34.5" customHeight="1">
      <c r="A341" s="7">
        <v>339</v>
      </c>
      <c r="B341" s="7" t="str">
        <f>"408320221220165250189897"</f>
        <v>408320221220165250189897</v>
      </c>
      <c r="C341" s="7" t="s">
        <v>27</v>
      </c>
      <c r="D341" s="8" t="str">
        <f>"孙玉红"</f>
        <v>孙玉红</v>
      </c>
      <c r="E341" s="7" t="str">
        <f t="shared" si="12"/>
        <v>女</v>
      </c>
      <c r="F341" s="7"/>
    </row>
    <row r="342" spans="1:6" ht="34.5" customHeight="1">
      <c r="A342" s="7">
        <v>340</v>
      </c>
      <c r="B342" s="7" t="str">
        <f>"408320221220210324189909"</f>
        <v>408320221220210324189909</v>
      </c>
      <c r="C342" s="7" t="s">
        <v>27</v>
      </c>
      <c r="D342" s="8" t="str">
        <f>"王会芳"</f>
        <v>王会芳</v>
      </c>
      <c r="E342" s="7" t="str">
        <f t="shared" si="12"/>
        <v>女</v>
      </c>
      <c r="F342" s="7"/>
    </row>
    <row r="343" spans="1:6" ht="34.5" customHeight="1">
      <c r="A343" s="7">
        <v>341</v>
      </c>
      <c r="B343" s="7" t="str">
        <f>"408320221220215900189914"</f>
        <v>408320221220215900189914</v>
      </c>
      <c r="C343" s="7" t="s">
        <v>27</v>
      </c>
      <c r="D343" s="8" t="str">
        <f>"吴小雨"</f>
        <v>吴小雨</v>
      </c>
      <c r="E343" s="7" t="str">
        <f t="shared" si="12"/>
        <v>女</v>
      </c>
      <c r="F343" s="7"/>
    </row>
    <row r="344" spans="1:6" ht="34.5" customHeight="1">
      <c r="A344" s="7">
        <v>342</v>
      </c>
      <c r="B344" s="7" t="str">
        <f>"408320221221085946189923"</f>
        <v>408320221221085946189923</v>
      </c>
      <c r="C344" s="7" t="s">
        <v>27</v>
      </c>
      <c r="D344" s="8" t="str">
        <f>"张源源"</f>
        <v>张源源</v>
      </c>
      <c r="E344" s="7" t="str">
        <f t="shared" si="12"/>
        <v>女</v>
      </c>
      <c r="F344" s="7"/>
    </row>
    <row r="345" spans="1:6" ht="34.5" customHeight="1">
      <c r="A345" s="7">
        <v>343</v>
      </c>
      <c r="B345" s="7" t="str">
        <f>"408320221221102711189928"</f>
        <v>408320221221102711189928</v>
      </c>
      <c r="C345" s="7" t="s">
        <v>27</v>
      </c>
      <c r="D345" s="8" t="str">
        <f>"周和凤"</f>
        <v>周和凤</v>
      </c>
      <c r="E345" s="7" t="str">
        <f t="shared" si="12"/>
        <v>女</v>
      </c>
      <c r="F345" s="7"/>
    </row>
    <row r="346" spans="1:6" ht="34.5" customHeight="1">
      <c r="A346" s="7">
        <v>344</v>
      </c>
      <c r="B346" s="7" t="str">
        <f>"408320221221110420189930"</f>
        <v>408320221221110420189930</v>
      </c>
      <c r="C346" s="7" t="s">
        <v>27</v>
      </c>
      <c r="D346" s="8" t="str">
        <f>"蓝少婷"</f>
        <v>蓝少婷</v>
      </c>
      <c r="E346" s="7" t="str">
        <f t="shared" si="12"/>
        <v>女</v>
      </c>
      <c r="F346" s="7"/>
    </row>
    <row r="347" spans="1:6" ht="34.5" customHeight="1">
      <c r="A347" s="7">
        <v>345</v>
      </c>
      <c r="B347" s="7" t="str">
        <f>"408320221221125354189934"</f>
        <v>408320221221125354189934</v>
      </c>
      <c r="C347" s="7" t="s">
        <v>27</v>
      </c>
      <c r="D347" s="8" t="str">
        <f>"向英"</f>
        <v>向英</v>
      </c>
      <c r="E347" s="7" t="str">
        <f t="shared" si="12"/>
        <v>女</v>
      </c>
      <c r="F347" s="7"/>
    </row>
    <row r="348" spans="1:6" ht="34.5" customHeight="1">
      <c r="A348" s="7">
        <v>346</v>
      </c>
      <c r="B348" s="7" t="str">
        <f>"408320221221131225189935"</f>
        <v>408320221221131225189935</v>
      </c>
      <c r="C348" s="7" t="s">
        <v>27</v>
      </c>
      <c r="D348" s="8" t="str">
        <f>"蔡崇"</f>
        <v>蔡崇</v>
      </c>
      <c r="E348" s="7" t="str">
        <f t="shared" si="12"/>
        <v>女</v>
      </c>
      <c r="F348" s="7"/>
    </row>
    <row r="349" spans="1:6" ht="34.5" customHeight="1">
      <c r="A349" s="7">
        <v>347</v>
      </c>
      <c r="B349" s="7" t="str">
        <f>"408320221221172214189950"</f>
        <v>408320221221172214189950</v>
      </c>
      <c r="C349" s="7" t="s">
        <v>27</v>
      </c>
      <c r="D349" s="8" t="str">
        <f>"陈泽慧"</f>
        <v>陈泽慧</v>
      </c>
      <c r="E349" s="7" t="str">
        <f t="shared" si="12"/>
        <v>女</v>
      </c>
      <c r="F349" s="7"/>
    </row>
    <row r="350" spans="1:6" ht="34.5" customHeight="1">
      <c r="A350" s="7">
        <v>348</v>
      </c>
      <c r="B350" s="7" t="str">
        <f>"408320221221221940189960"</f>
        <v>408320221221221940189960</v>
      </c>
      <c r="C350" s="7" t="s">
        <v>27</v>
      </c>
      <c r="D350" s="8" t="str">
        <f>"郑丹丹"</f>
        <v>郑丹丹</v>
      </c>
      <c r="E350" s="7" t="str">
        <f t="shared" si="12"/>
        <v>女</v>
      </c>
      <c r="F350" s="7"/>
    </row>
    <row r="351" spans="1:6" ht="34.5" customHeight="1">
      <c r="A351" s="7">
        <v>349</v>
      </c>
      <c r="B351" s="7" t="str">
        <f>"408320221222124752189977"</f>
        <v>408320221222124752189977</v>
      </c>
      <c r="C351" s="7" t="s">
        <v>27</v>
      </c>
      <c r="D351" s="8" t="str">
        <f>"黎秀丽"</f>
        <v>黎秀丽</v>
      </c>
      <c r="E351" s="7" t="str">
        <f t="shared" si="12"/>
        <v>女</v>
      </c>
      <c r="F351" s="7"/>
    </row>
    <row r="352" spans="1:6" ht="34.5" customHeight="1">
      <c r="A352" s="7">
        <v>350</v>
      </c>
      <c r="B352" s="7" t="str">
        <f>"408320221223084248190005"</f>
        <v>408320221223084248190005</v>
      </c>
      <c r="C352" s="7" t="s">
        <v>27</v>
      </c>
      <c r="D352" s="8" t="str">
        <f>"叶娇艳"</f>
        <v>叶娇艳</v>
      </c>
      <c r="E352" s="7" t="str">
        <f t="shared" si="12"/>
        <v>女</v>
      </c>
      <c r="F352" s="7"/>
    </row>
    <row r="353" spans="1:6" ht="34.5" customHeight="1">
      <c r="A353" s="7">
        <v>351</v>
      </c>
      <c r="B353" s="7" t="str">
        <f>"408320221223204235190032"</f>
        <v>408320221223204235190032</v>
      </c>
      <c r="C353" s="7" t="s">
        <v>27</v>
      </c>
      <c r="D353" s="8" t="str">
        <f>"吴霞"</f>
        <v>吴霞</v>
      </c>
      <c r="E353" s="7" t="str">
        <f t="shared" si="12"/>
        <v>女</v>
      </c>
      <c r="F353" s="7"/>
    </row>
    <row r="354" spans="1:6" ht="34.5" customHeight="1">
      <c r="A354" s="7">
        <v>352</v>
      </c>
      <c r="B354" s="7" t="str">
        <f>"408320221224164456190042"</f>
        <v>408320221224164456190042</v>
      </c>
      <c r="C354" s="7" t="s">
        <v>27</v>
      </c>
      <c r="D354" s="8" t="str">
        <f>"李少娇"</f>
        <v>李少娇</v>
      </c>
      <c r="E354" s="7" t="str">
        <f t="shared" si="12"/>
        <v>女</v>
      </c>
      <c r="F354" s="7"/>
    </row>
    <row r="355" spans="1:6" ht="34.5" customHeight="1">
      <c r="A355" s="7">
        <v>353</v>
      </c>
      <c r="B355" s="7" t="str">
        <f>"408320221224201042190045"</f>
        <v>408320221224201042190045</v>
      </c>
      <c r="C355" s="7" t="s">
        <v>27</v>
      </c>
      <c r="D355" s="8" t="str">
        <f>"董义霞"</f>
        <v>董义霞</v>
      </c>
      <c r="E355" s="7" t="str">
        <f t="shared" si="12"/>
        <v>女</v>
      </c>
      <c r="F355" s="7"/>
    </row>
    <row r="356" spans="1:6" ht="34.5" customHeight="1">
      <c r="A356" s="7">
        <v>354</v>
      </c>
      <c r="B356" s="7" t="str">
        <f>"408320221225133024190054"</f>
        <v>408320221225133024190054</v>
      </c>
      <c r="C356" s="7" t="s">
        <v>27</v>
      </c>
      <c r="D356" s="8" t="str">
        <f>"龙亚霞"</f>
        <v>龙亚霞</v>
      </c>
      <c r="E356" s="7" t="str">
        <f t="shared" si="12"/>
        <v>女</v>
      </c>
      <c r="F356" s="7"/>
    </row>
    <row r="357" spans="1:6" ht="34.5" customHeight="1">
      <c r="A357" s="7">
        <v>355</v>
      </c>
      <c r="B357" s="7" t="str">
        <f>"408320221225180108190057"</f>
        <v>408320221225180108190057</v>
      </c>
      <c r="C357" s="7" t="s">
        <v>27</v>
      </c>
      <c r="D357" s="8" t="str">
        <f>"王嘉年"</f>
        <v>王嘉年</v>
      </c>
      <c r="E357" s="7" t="str">
        <f>"男"</f>
        <v>男</v>
      </c>
      <c r="F357" s="7"/>
    </row>
    <row r="358" spans="1:6" ht="34.5" customHeight="1">
      <c r="A358" s="7">
        <v>356</v>
      </c>
      <c r="B358" s="7" t="str">
        <f>"408320221225211130190060"</f>
        <v>408320221225211130190060</v>
      </c>
      <c r="C358" s="7" t="s">
        <v>27</v>
      </c>
      <c r="D358" s="8" t="str">
        <f>"郑啟沅"</f>
        <v>郑啟沅</v>
      </c>
      <c r="E358" s="7" t="str">
        <f aca="true" t="shared" si="13" ref="E358:E379">"女"</f>
        <v>女</v>
      </c>
      <c r="F358" s="7"/>
    </row>
    <row r="359" spans="1:6" ht="34.5" customHeight="1">
      <c r="A359" s="7">
        <v>357</v>
      </c>
      <c r="B359" s="7" t="str">
        <f>"408320221225220322190065"</f>
        <v>408320221225220322190065</v>
      </c>
      <c r="C359" s="7" t="s">
        <v>27</v>
      </c>
      <c r="D359" s="8" t="str">
        <f>"麦明倩"</f>
        <v>麦明倩</v>
      </c>
      <c r="E359" s="7" t="str">
        <f t="shared" si="13"/>
        <v>女</v>
      </c>
      <c r="F359" s="7"/>
    </row>
    <row r="360" spans="1:6" ht="34.5" customHeight="1">
      <c r="A360" s="7">
        <v>358</v>
      </c>
      <c r="B360" s="7" t="str">
        <f>"408320221226094210190071"</f>
        <v>408320221226094210190071</v>
      </c>
      <c r="C360" s="7" t="s">
        <v>27</v>
      </c>
      <c r="D360" s="8" t="str">
        <f>"林冰"</f>
        <v>林冰</v>
      </c>
      <c r="E360" s="7" t="str">
        <f t="shared" si="13"/>
        <v>女</v>
      </c>
      <c r="F360" s="7"/>
    </row>
    <row r="361" spans="1:6" ht="34.5" customHeight="1">
      <c r="A361" s="7">
        <v>359</v>
      </c>
      <c r="B361" s="7" t="str">
        <f>"408320221226165751190083"</f>
        <v>408320221226165751190083</v>
      </c>
      <c r="C361" s="7" t="s">
        <v>27</v>
      </c>
      <c r="D361" s="8" t="str">
        <f>"黄祖萍"</f>
        <v>黄祖萍</v>
      </c>
      <c r="E361" s="7" t="str">
        <f t="shared" si="13"/>
        <v>女</v>
      </c>
      <c r="F361" s="7"/>
    </row>
    <row r="362" spans="1:6" ht="34.5" customHeight="1">
      <c r="A362" s="7">
        <v>360</v>
      </c>
      <c r="B362" s="7" t="str">
        <f>"408320221226210827190093"</f>
        <v>408320221226210827190093</v>
      </c>
      <c r="C362" s="7" t="s">
        <v>27</v>
      </c>
      <c r="D362" s="8" t="str">
        <f>"陈玉珍"</f>
        <v>陈玉珍</v>
      </c>
      <c r="E362" s="7" t="str">
        <f t="shared" si="13"/>
        <v>女</v>
      </c>
      <c r="F362" s="7"/>
    </row>
    <row r="363" spans="1:6" ht="34.5" customHeight="1">
      <c r="A363" s="7">
        <v>361</v>
      </c>
      <c r="B363" s="7" t="str">
        <f>"408320221226211144190094"</f>
        <v>408320221226211144190094</v>
      </c>
      <c r="C363" s="7" t="s">
        <v>27</v>
      </c>
      <c r="D363" s="8" t="str">
        <f>"李丽悠"</f>
        <v>李丽悠</v>
      </c>
      <c r="E363" s="7" t="str">
        <f t="shared" si="13"/>
        <v>女</v>
      </c>
      <c r="F363" s="7"/>
    </row>
    <row r="364" spans="1:6" ht="34.5" customHeight="1">
      <c r="A364" s="7">
        <v>362</v>
      </c>
      <c r="B364" s="7" t="str">
        <f>"408320221226233609190096"</f>
        <v>408320221226233609190096</v>
      </c>
      <c r="C364" s="7" t="s">
        <v>27</v>
      </c>
      <c r="D364" s="8" t="str">
        <f>"林斯斯"</f>
        <v>林斯斯</v>
      </c>
      <c r="E364" s="7" t="str">
        <f t="shared" si="13"/>
        <v>女</v>
      </c>
      <c r="F364" s="7"/>
    </row>
    <row r="365" spans="1:6" ht="34.5" customHeight="1">
      <c r="A365" s="7">
        <v>363</v>
      </c>
      <c r="B365" s="7" t="str">
        <f>"408320221227103933190106"</f>
        <v>408320221227103933190106</v>
      </c>
      <c r="C365" s="7" t="s">
        <v>27</v>
      </c>
      <c r="D365" s="8" t="str">
        <f>"陈丽华"</f>
        <v>陈丽华</v>
      </c>
      <c r="E365" s="7" t="str">
        <f t="shared" si="13"/>
        <v>女</v>
      </c>
      <c r="F365" s="7"/>
    </row>
    <row r="366" spans="1:6" ht="34.5" customHeight="1">
      <c r="A366" s="7">
        <v>364</v>
      </c>
      <c r="B366" s="7" t="str">
        <f>"408320221227141137190115"</f>
        <v>408320221227141137190115</v>
      </c>
      <c r="C366" s="7" t="s">
        <v>27</v>
      </c>
      <c r="D366" s="8" t="str">
        <f>"钟新宇"</f>
        <v>钟新宇</v>
      </c>
      <c r="E366" s="7" t="str">
        <f t="shared" si="13"/>
        <v>女</v>
      </c>
      <c r="F366" s="7"/>
    </row>
    <row r="367" spans="1:6" ht="34.5" customHeight="1">
      <c r="A367" s="7">
        <v>365</v>
      </c>
      <c r="B367" s="7" t="str">
        <f>"408320221227200852190128"</f>
        <v>408320221227200852190128</v>
      </c>
      <c r="C367" s="7" t="s">
        <v>27</v>
      </c>
      <c r="D367" s="8" t="str">
        <f>"陈静"</f>
        <v>陈静</v>
      </c>
      <c r="E367" s="7" t="str">
        <f t="shared" si="13"/>
        <v>女</v>
      </c>
      <c r="F367" s="7"/>
    </row>
    <row r="368" spans="1:6" ht="34.5" customHeight="1">
      <c r="A368" s="7">
        <v>366</v>
      </c>
      <c r="B368" s="7" t="str">
        <f>"408320221228122444190144"</f>
        <v>408320221228122444190144</v>
      </c>
      <c r="C368" s="7" t="s">
        <v>27</v>
      </c>
      <c r="D368" s="8" t="str">
        <f>"陈夏兰"</f>
        <v>陈夏兰</v>
      </c>
      <c r="E368" s="7" t="str">
        <f t="shared" si="13"/>
        <v>女</v>
      </c>
      <c r="F368" s="7"/>
    </row>
    <row r="369" spans="1:6" ht="34.5" customHeight="1">
      <c r="A369" s="7">
        <v>367</v>
      </c>
      <c r="B369" s="7" t="str">
        <f>"408320221228154230190149"</f>
        <v>408320221228154230190149</v>
      </c>
      <c r="C369" s="7" t="s">
        <v>27</v>
      </c>
      <c r="D369" s="8" t="str">
        <f>"王堂苗"</f>
        <v>王堂苗</v>
      </c>
      <c r="E369" s="7" t="str">
        <f t="shared" si="13"/>
        <v>女</v>
      </c>
      <c r="F369" s="7"/>
    </row>
    <row r="370" spans="1:6" ht="34.5" customHeight="1">
      <c r="A370" s="7">
        <v>368</v>
      </c>
      <c r="B370" s="7" t="str">
        <f>"408320221228160834190151"</f>
        <v>408320221228160834190151</v>
      </c>
      <c r="C370" s="7" t="s">
        <v>27</v>
      </c>
      <c r="D370" s="8" t="str">
        <f>"甫成玲"</f>
        <v>甫成玲</v>
      </c>
      <c r="E370" s="7" t="str">
        <f t="shared" si="13"/>
        <v>女</v>
      </c>
      <c r="F370" s="7"/>
    </row>
    <row r="371" spans="1:6" ht="34.5" customHeight="1">
      <c r="A371" s="7">
        <v>369</v>
      </c>
      <c r="B371" s="7" t="str">
        <f>"408320221228163308190154"</f>
        <v>408320221228163308190154</v>
      </c>
      <c r="C371" s="7" t="s">
        <v>27</v>
      </c>
      <c r="D371" s="8" t="str">
        <f>"许锋香"</f>
        <v>许锋香</v>
      </c>
      <c r="E371" s="7" t="str">
        <f t="shared" si="13"/>
        <v>女</v>
      </c>
      <c r="F371" s="7"/>
    </row>
    <row r="372" spans="1:6" ht="34.5" customHeight="1">
      <c r="A372" s="7">
        <v>370</v>
      </c>
      <c r="B372" s="7" t="str">
        <f>"408320221228173423190158"</f>
        <v>408320221228173423190158</v>
      </c>
      <c r="C372" s="7" t="s">
        <v>27</v>
      </c>
      <c r="D372" s="8" t="str">
        <f>"张琼英"</f>
        <v>张琼英</v>
      </c>
      <c r="E372" s="7" t="str">
        <f t="shared" si="13"/>
        <v>女</v>
      </c>
      <c r="F372" s="7"/>
    </row>
    <row r="373" spans="1:6" ht="34.5" customHeight="1">
      <c r="A373" s="7">
        <v>371</v>
      </c>
      <c r="B373" s="7" t="str">
        <f>"408320221228183537190163"</f>
        <v>408320221228183537190163</v>
      </c>
      <c r="C373" s="7" t="s">
        <v>27</v>
      </c>
      <c r="D373" s="8" t="str">
        <f>"谭力祯"</f>
        <v>谭力祯</v>
      </c>
      <c r="E373" s="7" t="str">
        <f t="shared" si="13"/>
        <v>女</v>
      </c>
      <c r="F373" s="7"/>
    </row>
    <row r="374" spans="1:6" ht="34.5" customHeight="1">
      <c r="A374" s="7">
        <v>372</v>
      </c>
      <c r="B374" s="7" t="str">
        <f>"408320221228224922190174"</f>
        <v>408320221228224922190174</v>
      </c>
      <c r="C374" s="7" t="s">
        <v>27</v>
      </c>
      <c r="D374" s="8" t="str">
        <f>"谢永娟"</f>
        <v>谢永娟</v>
      </c>
      <c r="E374" s="7" t="str">
        <f t="shared" si="13"/>
        <v>女</v>
      </c>
      <c r="F374" s="7"/>
    </row>
    <row r="375" spans="1:6" ht="34.5" customHeight="1">
      <c r="A375" s="7">
        <v>373</v>
      </c>
      <c r="B375" s="7" t="str">
        <f>"408320221228230050190175"</f>
        <v>408320221228230050190175</v>
      </c>
      <c r="C375" s="7" t="s">
        <v>27</v>
      </c>
      <c r="D375" s="8" t="str">
        <f>"陈臣"</f>
        <v>陈臣</v>
      </c>
      <c r="E375" s="7" t="str">
        <f t="shared" si="13"/>
        <v>女</v>
      </c>
      <c r="F375" s="7"/>
    </row>
    <row r="376" spans="1:6" ht="34.5" customHeight="1">
      <c r="A376" s="7">
        <v>374</v>
      </c>
      <c r="B376" s="7" t="str">
        <f>"408320221228232346190178"</f>
        <v>408320221228232346190178</v>
      </c>
      <c r="C376" s="7" t="s">
        <v>27</v>
      </c>
      <c r="D376" s="8" t="str">
        <f>"陈林秀"</f>
        <v>陈林秀</v>
      </c>
      <c r="E376" s="7" t="str">
        <f t="shared" si="13"/>
        <v>女</v>
      </c>
      <c r="F376" s="7"/>
    </row>
    <row r="377" spans="1:6" ht="34.5" customHeight="1">
      <c r="A377" s="7">
        <v>375</v>
      </c>
      <c r="B377" s="7" t="str">
        <f>"408320221229105354190199"</f>
        <v>408320221229105354190199</v>
      </c>
      <c r="C377" s="7" t="s">
        <v>27</v>
      </c>
      <c r="D377" s="8" t="str">
        <f>"李天蓝"</f>
        <v>李天蓝</v>
      </c>
      <c r="E377" s="7" t="str">
        <f t="shared" si="13"/>
        <v>女</v>
      </c>
      <c r="F377" s="7"/>
    </row>
    <row r="378" spans="1:6" ht="34.5" customHeight="1">
      <c r="A378" s="7">
        <v>376</v>
      </c>
      <c r="B378" s="7" t="str">
        <f>"408320221218004531189759"</f>
        <v>408320221218004531189759</v>
      </c>
      <c r="C378" s="7" t="s">
        <v>28</v>
      </c>
      <c r="D378" s="8" t="str">
        <f>"王槐姑"</f>
        <v>王槐姑</v>
      </c>
      <c r="E378" s="7" t="str">
        <f t="shared" si="13"/>
        <v>女</v>
      </c>
      <c r="F378" s="7"/>
    </row>
    <row r="379" spans="1:6" ht="34.5" customHeight="1">
      <c r="A379" s="7">
        <v>377</v>
      </c>
      <c r="B379" s="7" t="str">
        <f>"408320221225212052190063"</f>
        <v>408320221225212052190063</v>
      </c>
      <c r="C379" s="7" t="s">
        <v>28</v>
      </c>
      <c r="D379" s="8" t="str">
        <f>"张新萱"</f>
        <v>张新萱</v>
      </c>
      <c r="E379" s="7" t="str">
        <f t="shared" si="13"/>
        <v>女</v>
      </c>
      <c r="F379" s="7"/>
    </row>
    <row r="380" spans="1:6" ht="34.5" customHeight="1">
      <c r="A380" s="7">
        <v>378</v>
      </c>
      <c r="B380" s="7" t="str">
        <f>"408320230108092027190219"</f>
        <v>408320230108092027190219</v>
      </c>
      <c r="C380" s="7" t="s">
        <v>28</v>
      </c>
      <c r="D380" s="8" t="str">
        <f>"陈增毅"</f>
        <v>陈增毅</v>
      </c>
      <c r="E380" s="7" t="str">
        <f>"男"</f>
        <v>男</v>
      </c>
      <c r="F380" s="7"/>
    </row>
    <row r="381" spans="1:6" ht="34.5" customHeight="1">
      <c r="A381" s="7">
        <v>379</v>
      </c>
      <c r="B381" s="7" t="str">
        <f>"408320230108153617190223"</f>
        <v>408320230108153617190223</v>
      </c>
      <c r="C381" s="7" t="s">
        <v>28</v>
      </c>
      <c r="D381" s="8" t="str">
        <f>"赵河奇"</f>
        <v>赵河奇</v>
      </c>
      <c r="E381" s="7" t="str">
        <f aca="true" t="shared" si="14" ref="E381:E384">"女"</f>
        <v>女</v>
      </c>
      <c r="F381" s="7"/>
    </row>
    <row r="382" spans="1:6" ht="34.5" customHeight="1">
      <c r="A382" s="7">
        <v>380</v>
      </c>
      <c r="B382" s="7" t="str">
        <f>"408320230108162252190224"</f>
        <v>408320230108162252190224</v>
      </c>
      <c r="C382" s="7" t="s">
        <v>28</v>
      </c>
      <c r="D382" s="8" t="str">
        <f>"周丽琴"</f>
        <v>周丽琴</v>
      </c>
      <c r="E382" s="7" t="str">
        <f t="shared" si="14"/>
        <v>女</v>
      </c>
      <c r="F382" s="7"/>
    </row>
    <row r="383" spans="1:6" ht="34.5" customHeight="1">
      <c r="A383" s="7">
        <v>381</v>
      </c>
      <c r="B383" s="7" t="str">
        <f>"408320230108174719190227"</f>
        <v>408320230108174719190227</v>
      </c>
      <c r="C383" s="7" t="s">
        <v>28</v>
      </c>
      <c r="D383" s="8" t="str">
        <f>"刘维新"</f>
        <v>刘维新</v>
      </c>
      <c r="E383" s="7" t="str">
        <f>"男"</f>
        <v>男</v>
      </c>
      <c r="F383" s="7"/>
    </row>
    <row r="384" spans="1:6" ht="34.5" customHeight="1">
      <c r="A384" s="7">
        <v>382</v>
      </c>
      <c r="B384" s="7" t="str">
        <f>"408320221217111510189716"</f>
        <v>408320221217111510189716</v>
      </c>
      <c r="C384" s="7" t="s">
        <v>29</v>
      </c>
      <c r="D384" s="8" t="str">
        <f>"林月蕊"</f>
        <v>林月蕊</v>
      </c>
      <c r="E384" s="7" t="str">
        <f>"女"</f>
        <v>女</v>
      </c>
      <c r="F384" s="7"/>
    </row>
    <row r="385" spans="1:6" ht="34.5" customHeight="1">
      <c r="A385" s="7">
        <v>383</v>
      </c>
      <c r="B385" s="7" t="str">
        <f>"408320221229090842190188"</f>
        <v>408320221229090842190188</v>
      </c>
      <c r="C385" s="7" t="s">
        <v>29</v>
      </c>
      <c r="D385" s="8" t="str">
        <f>"田倩倩"</f>
        <v>田倩倩</v>
      </c>
      <c r="E385" s="7" t="str">
        <f>"女"</f>
        <v>女</v>
      </c>
      <c r="F385" s="7"/>
    </row>
    <row r="386" spans="1:6" ht="34.5" customHeight="1">
      <c r="A386" s="7">
        <v>384</v>
      </c>
      <c r="B386" s="7" t="str">
        <f>"408320230108084956190218"</f>
        <v>408320230108084956190218</v>
      </c>
      <c r="C386" s="7" t="s">
        <v>29</v>
      </c>
      <c r="D386" s="8" t="str">
        <f>"李文刚"</f>
        <v>李文刚</v>
      </c>
      <c r="E386" s="7" t="str">
        <f>"男"</f>
        <v>男</v>
      </c>
      <c r="F386" s="7"/>
    </row>
    <row r="387" spans="1:6" ht="34.5" customHeight="1">
      <c r="A387" s="7">
        <v>385</v>
      </c>
      <c r="B387" s="7" t="str">
        <f>"408320221216222338189691"</f>
        <v>408320221216222338189691</v>
      </c>
      <c r="C387" s="7" t="s">
        <v>30</v>
      </c>
      <c r="D387" s="8" t="str">
        <f>"邢红霞"</f>
        <v>邢红霞</v>
      </c>
      <c r="E387" s="7" t="str">
        <f>"女"</f>
        <v>女</v>
      </c>
      <c r="F387" s="7"/>
    </row>
    <row r="388" spans="1:6" ht="34.5" customHeight="1">
      <c r="A388" s="7">
        <v>386</v>
      </c>
      <c r="B388" s="7" t="str">
        <f>"408320221218112202189769"</f>
        <v>408320221218112202189769</v>
      </c>
      <c r="C388" s="7" t="s">
        <v>30</v>
      </c>
      <c r="D388" s="8" t="str">
        <f>"王晶"</f>
        <v>王晶</v>
      </c>
      <c r="E388" s="7" t="str">
        <f>"女"</f>
        <v>女</v>
      </c>
      <c r="F388" s="7"/>
    </row>
    <row r="389" spans="1:6" ht="34.5" customHeight="1">
      <c r="A389" s="7">
        <v>387</v>
      </c>
      <c r="B389" s="7" t="str">
        <f>"408320221219215204189866"</f>
        <v>408320221219215204189866</v>
      </c>
      <c r="C389" s="7" t="s">
        <v>30</v>
      </c>
      <c r="D389" s="8" t="str">
        <f>"蔡腾"</f>
        <v>蔡腾</v>
      </c>
      <c r="E389" s="7" t="str">
        <f>"男"</f>
        <v>男</v>
      </c>
      <c r="F389" s="7"/>
    </row>
    <row r="390" spans="1:6" ht="34.5" customHeight="1">
      <c r="A390" s="7">
        <v>388</v>
      </c>
      <c r="B390" s="7" t="str">
        <f>"408320221225155400190056"</f>
        <v>408320221225155400190056</v>
      </c>
      <c r="C390" s="7" t="s">
        <v>30</v>
      </c>
      <c r="D390" s="8" t="str">
        <f>"叶赋冶"</f>
        <v>叶赋冶</v>
      </c>
      <c r="E390" s="7" t="str">
        <f>"男"</f>
        <v>男</v>
      </c>
      <c r="F390" s="7"/>
    </row>
  </sheetData>
  <sheetProtection/>
  <mergeCells count="1">
    <mergeCell ref="A1:F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黄毅</cp:lastModifiedBy>
  <dcterms:created xsi:type="dcterms:W3CDTF">2023-02-08T07:22:00Z</dcterms:created>
  <dcterms:modified xsi:type="dcterms:W3CDTF">2023-02-12T14:30:04Z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7A6470C6D50A446C96698865E45A9C04</vt:lpwstr>
  </property>
  <property fmtid="{D5CDD505-2E9C-101B-9397-08002B2CF9AE}" pid="4" name="KSOProductBuildV">
    <vt:lpwstr>2052-11.1.0.12980</vt:lpwstr>
  </property>
</Properties>
</file>